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8" i="1" l="1"/>
  <c r="E25" i="1"/>
  <c r="E12" i="1"/>
  <c r="E11" i="1"/>
  <c r="D11" i="1"/>
  <c r="E10" i="1"/>
  <c r="D10" i="1"/>
  <c r="E22" i="1"/>
  <c r="E21" i="1"/>
  <c r="E54" i="1"/>
  <c r="D54" i="1"/>
  <c r="E55" i="1"/>
  <c r="D55" i="1"/>
  <c r="E57" i="1"/>
  <c r="D57" i="1"/>
  <c r="E23" i="1"/>
  <c r="D23" i="1"/>
  <c r="E53" i="1"/>
  <c r="D53" i="1"/>
  <c r="E52" i="1"/>
  <c r="D52" i="1"/>
  <c r="E51" i="1"/>
  <c r="D51" i="1"/>
  <c r="E50" i="1"/>
  <c r="D50" i="1"/>
  <c r="E49" i="1"/>
  <c r="D49" i="1"/>
  <c r="E47" i="1"/>
  <c r="D47" i="1"/>
  <c r="E48" i="1"/>
  <c r="D48" i="1"/>
  <c r="E46" i="1"/>
  <c r="D46" i="1"/>
  <c r="E45" i="1"/>
  <c r="D45" i="1"/>
  <c r="E44" i="1"/>
  <c r="E43" i="1"/>
  <c r="D43" i="1"/>
  <c r="E42" i="1"/>
  <c r="E41" i="1"/>
  <c r="D41" i="1"/>
  <c r="E40" i="1"/>
  <c r="D40" i="1"/>
  <c r="E39" i="1"/>
  <c r="D39" i="1"/>
  <c r="E17" i="1"/>
  <c r="D17" i="1"/>
  <c r="E16" i="1"/>
  <c r="D16" i="1"/>
  <c r="E29" i="1"/>
  <c r="D29" i="1"/>
  <c r="E28" i="1"/>
  <c r="D28" i="1"/>
  <c r="E33" i="1"/>
  <c r="D33" i="1"/>
  <c r="E32" i="1"/>
  <c r="D32" i="1"/>
  <c r="E31" i="1"/>
  <c r="D31" i="1"/>
  <c r="E24" i="1"/>
  <c r="D24" i="1"/>
  <c r="E15" i="1"/>
  <c r="E14" i="1"/>
  <c r="D14" i="1"/>
  <c r="E13" i="1"/>
  <c r="D13" i="1"/>
  <c r="E30" i="1"/>
  <c r="D30" i="1"/>
  <c r="E56" i="1"/>
  <c r="D56" i="1"/>
  <c r="E20" i="1"/>
  <c r="D20" i="1"/>
  <c r="E18" i="1"/>
  <c r="D18" i="1"/>
  <c r="E34" i="1"/>
  <c r="D12" i="1"/>
  <c r="D22" i="1"/>
  <c r="D21" i="1"/>
  <c r="E38" i="1"/>
  <c r="D38" i="1"/>
  <c r="E37" i="1"/>
  <c r="D37" i="1"/>
  <c r="D34" i="1"/>
  <c r="E36" i="1"/>
  <c r="D36" i="1"/>
  <c r="E35" i="1"/>
  <c r="D35" i="1"/>
  <c r="E59" i="1" l="1"/>
  <c r="E26" i="1"/>
  <c r="E60" i="1" l="1"/>
</calcChain>
</file>

<file path=xl/sharedStrings.xml><?xml version="1.0" encoding="utf-8"?>
<sst xmlns="http://schemas.openxmlformats.org/spreadsheetml/2006/main" count="113" uniqueCount="88">
  <si>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</si>
  <si>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</si>
  <si>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</si>
  <si>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</si>
  <si>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</si>
  <si>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</si>
  <si>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</si>
  <si>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</si>
  <si>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</si>
  <si>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</si>
  <si>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</si>
  <si>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</si>
  <si>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</si>
  <si>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</si>
  <si>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</si>
  <si>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</si>
  <si>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</si>
  <si>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</si>
  <si>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</si>
  <si>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</si>
  <si>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</si>
  <si>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</si>
  <si>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100м2 покрытия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</si>
  <si>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</si>
  <si>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</si>
  <si>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</si>
  <si>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</si>
  <si>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</si>
  <si>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светильников со светодиодными лампами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</si>
  <si>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</si>
  <si>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</si>
  <si>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 врезка</t>
  </si>
  <si>
    <t>Окраска масляными составами ранее окрашенных поверхностей труб стальных за 2 раза</t>
  </si>
  <si>
    <t>100шт приб.</t>
  </si>
  <si>
    <t>100м3 воды</t>
  </si>
  <si>
    <t>100м  трубопровода</t>
  </si>
  <si>
    <t>100 сгонов</t>
  </si>
  <si>
    <t>100шт.</t>
  </si>
  <si>
    <t xml:space="preserve">                                                                                                                                                           </t>
  </si>
  <si>
    <t>Короба пластмассовые шириной до 40мм</t>
  </si>
  <si>
    <t>100м</t>
  </si>
  <si>
    <t>Прокладка трубопроводов ЦО из напорных полипропиленовых труб диам. 25мм</t>
  </si>
  <si>
    <t xml:space="preserve">                                        по Пролетарскому проспекту</t>
  </si>
  <si>
    <t>Смена дверных приборов замки навесные</t>
  </si>
  <si>
    <t>Водоотлив из подвала ведрами</t>
  </si>
  <si>
    <t>Смена ламп накаливания</t>
  </si>
  <si>
    <t>Смена внутренних трубопроводов из стальных труб диам. 20мм</t>
  </si>
  <si>
    <t>Проверка на прогрев отопительных прибров с регулировкой</t>
  </si>
  <si>
    <t>100 приб</t>
  </si>
  <si>
    <t>Врезка в действующие внутренние сети трубопроводов ЦО диам.32мм</t>
  </si>
  <si>
    <t>имущества МКД, выполненных за 2017  года на жилом доме № 2(4 под)</t>
  </si>
  <si>
    <t>Смена сгонов у трубопроводов диам. 20мм</t>
  </si>
  <si>
    <t>Врезка в действующие внутренние сети трубопроводов ЦО диам.20мм</t>
  </si>
  <si>
    <t>Демонтаж радиаторов весом до 80 кг</t>
  </si>
  <si>
    <t>Установка радиаторов чугунных</t>
  </si>
  <si>
    <t>100кВт</t>
  </si>
  <si>
    <t>Установка хомутов диам.трубопроводов до 150мм</t>
  </si>
  <si>
    <t>100 заг</t>
  </si>
  <si>
    <t>Ремонт задвижек диам.100мм без снятия с места</t>
  </si>
  <si>
    <t>Демонтаж элеваторов</t>
  </si>
  <si>
    <t>Установка элеваторов после ревизии и прочистки</t>
  </si>
  <si>
    <t>10шт</t>
  </si>
  <si>
    <t>Окраска перхлорвиниловыми красками по подготовленной поверхности фасадов простых за 2 раза</t>
  </si>
  <si>
    <t>Прочистка фильтров диам.50мм</t>
  </si>
  <si>
    <t>10фильт</t>
  </si>
  <si>
    <t>Смена внутренних трубопроводов из стальных труб ЦО диам. 50мм</t>
  </si>
  <si>
    <t>Смена  шаровых кранов ГВС,ЦО,ХВС диам.15,25,32,40 мм</t>
  </si>
  <si>
    <t>Установка фильтров ГВС диам.50мм</t>
  </si>
  <si>
    <t>10фильтров</t>
  </si>
  <si>
    <t>Смена задвижек диам.50мм</t>
  </si>
  <si>
    <t>Очистка поверхности щетками</t>
  </si>
  <si>
    <t>м2 очищ.поверхн.</t>
  </si>
  <si>
    <t>Окраска поливинилацетатными водоэмульсионными составами улучшенная по штукатурке потолков</t>
  </si>
  <si>
    <t>Покрытие поверхностей грунтовкой глубокого проникновения за 1 раз потолков</t>
  </si>
  <si>
    <t>Покрытие поверхностей грунтовкой глубокого проникновения за 1 раз стен</t>
  </si>
  <si>
    <t>Окраска водно-дисперсионными акриловыми составами улучшенная по штукатурке стен</t>
  </si>
  <si>
    <t>Окраска масляными соствами ранее окрашенных металлических решеток и оград без рельефа за 2 раза</t>
  </si>
  <si>
    <t>Улучшенная масляная окраска ранее окрашенных стен за два раза с расчисткой старой краски до 35%(сапожок)</t>
  </si>
  <si>
    <t>Улучшенная масляная окраска ранее окрашенных окон за два раза с расчисткой старой краски до 10%</t>
  </si>
  <si>
    <t>Окраска масляными соствами торцов лестничных маршей</t>
  </si>
  <si>
    <t>Улучшенная масляная окраска ранее окрашенных дверей за два раза с расчисткой старой краски до 10%</t>
  </si>
  <si>
    <t>Окраска металлических деталей мусоропровода в 9-ти этажных зданях с пятью клапанами</t>
  </si>
  <si>
    <t>1 мусоропровод</t>
  </si>
  <si>
    <t>Окраска масляными соствами ранее окрашенных электрических щитков</t>
  </si>
  <si>
    <t>Окраска масляными соствами ранее окрашенных больших металлических поверхностей за 2 раза домофонные двери</t>
  </si>
  <si>
    <t>Короба пластмассовые шириной до 63мм</t>
  </si>
  <si>
    <t>Ремонт бетонной отмостки</t>
  </si>
  <si>
    <t>100м2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</si>
</sst>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43" workbookViewId="0">
      <selection activeCell="E68" sqref="A1:E68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50</v>
      </c>
      <c r="C4" s="3"/>
      <c r="D4" s="3"/>
      <c r="E4" s="3"/>
      <c r="F4" s="1"/>
    </row>
    <row r="5" spans="1:6" ht="15.75" x14ac:dyDescent="0.25">
      <c r="A5" s="4"/>
      <c r="B5" s="3" t="s">
        <v>42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45</v>
      </c>
      <c r="C10" s="6" t="s">
        <v>12</v>
      </c>
      <c r="D10" s="6">
        <f>0.06+0.03+0.04+0.06+0.04+0.04+0.03+0.03+0.02+0.02</f>
        <v>0.37000000000000011</v>
      </c>
      <c r="E10" s="6">
        <f>221.5+110.73+147.67+225.9+150.61+154.24+115.68+115.68+77.12+77.12</f>
        <v>1396.25</v>
      </c>
      <c r="F10" s="4"/>
    </row>
    <row r="11" spans="1:6" ht="15.75" x14ac:dyDescent="0.25">
      <c r="A11" s="7">
        <v>2</v>
      </c>
      <c r="B11" s="8" t="s">
        <v>8</v>
      </c>
      <c r="C11" s="8" t="s">
        <v>12</v>
      </c>
      <c r="D11" s="7">
        <f>0.02+0.05+0.07+0.02+0.01+0.02+0.01+0.12+0.03+0.17+0.02</f>
        <v>0.54</v>
      </c>
      <c r="E11" s="7">
        <f>157.26+1324.05+1061.45+306.48+153.25+310.05+155.03+1860.34+465.08+2635.47+310.05</f>
        <v>8738.51</v>
      </c>
      <c r="F11" s="4"/>
    </row>
    <row r="12" spans="1:6" s="1" customFormat="1" ht="47.25" x14ac:dyDescent="0.25">
      <c r="A12" s="7">
        <v>3</v>
      </c>
      <c r="B12" s="8" t="s">
        <v>20</v>
      </c>
      <c r="C12" s="8" t="s">
        <v>21</v>
      </c>
      <c r="D12" s="7">
        <f>0.09</f>
        <v>0.09</v>
      </c>
      <c r="E12" s="7">
        <f>371.81+371.81+371.81+381.83+381.83+392.94+392.94+392.94+392.94+392.94+392.94</f>
        <v>4236.7299999999996</v>
      </c>
      <c r="F12" s="4"/>
    </row>
    <row r="13" spans="1:6" s="1" customFormat="1" ht="47.25" x14ac:dyDescent="0.25">
      <c r="A13" s="7">
        <v>4</v>
      </c>
      <c r="B13" s="8" t="s">
        <v>29</v>
      </c>
      <c r="C13" s="8" t="s">
        <v>26</v>
      </c>
      <c r="D13" s="7">
        <f>15.15</f>
        <v>15.15</v>
      </c>
      <c r="E13" s="7">
        <f>63941.26</f>
        <v>63941.26</v>
      </c>
      <c r="F13" s="4"/>
    </row>
    <row r="14" spans="1:6" s="1" customFormat="1" ht="47.25" x14ac:dyDescent="0.25">
      <c r="A14" s="7">
        <v>5</v>
      </c>
      <c r="B14" s="8" t="s">
        <v>30</v>
      </c>
      <c r="C14" s="8" t="s">
        <v>26</v>
      </c>
      <c r="D14" s="7">
        <f>2.23</f>
        <v>2.23</v>
      </c>
      <c r="E14" s="7">
        <f>9502.7</f>
        <v>9502.7000000000007</v>
      </c>
      <c r="F14" s="4"/>
    </row>
    <row r="15" spans="1:6" s="1" customFormat="1" ht="15.75" x14ac:dyDescent="0.25">
      <c r="A15" s="6">
        <v>6</v>
      </c>
      <c r="B15" s="8" t="s">
        <v>63</v>
      </c>
      <c r="C15" s="8" t="s">
        <v>64</v>
      </c>
      <c r="D15" s="7">
        <v>0.2</v>
      </c>
      <c r="E15" s="7">
        <f>1390.41</f>
        <v>1390.41</v>
      </c>
      <c r="F15" s="4"/>
    </row>
    <row r="16" spans="1:6" s="1" customFormat="1" ht="31.5" x14ac:dyDescent="0.25">
      <c r="A16" s="7">
        <v>7</v>
      </c>
      <c r="B16" s="8" t="s">
        <v>47</v>
      </c>
      <c r="C16" s="8" t="s">
        <v>48</v>
      </c>
      <c r="D16" s="7">
        <f>0.03</f>
        <v>0.03</v>
      </c>
      <c r="E16" s="7">
        <f>194.04</f>
        <v>194.04</v>
      </c>
      <c r="F16" s="4"/>
    </row>
    <row r="17" spans="1:6" s="1" customFormat="1" ht="31.5" x14ac:dyDescent="0.25">
      <c r="A17" s="7">
        <v>8</v>
      </c>
      <c r="B17" s="8" t="s">
        <v>56</v>
      </c>
      <c r="C17" s="8" t="s">
        <v>57</v>
      </c>
      <c r="D17" s="7">
        <f>0.01+0.01</f>
        <v>0.02</v>
      </c>
      <c r="E17" s="15">
        <f>864+666.35</f>
        <v>1530.35</v>
      </c>
      <c r="F17" s="4"/>
    </row>
    <row r="18" spans="1:6" s="1" customFormat="1" ht="31.5" x14ac:dyDescent="0.25">
      <c r="A18" s="7">
        <v>9</v>
      </c>
      <c r="B18" s="8" t="s">
        <v>58</v>
      </c>
      <c r="C18" s="8" t="s">
        <v>12</v>
      </c>
      <c r="D18" s="7">
        <f>0.04</f>
        <v>0.04</v>
      </c>
      <c r="E18" s="15">
        <f>5818.99</f>
        <v>5818.99</v>
      </c>
      <c r="F18" s="4"/>
    </row>
    <row r="19" spans="1:6" s="1" customFormat="1" ht="15.75" x14ac:dyDescent="0.25">
      <c r="A19" s="7">
        <v>10</v>
      </c>
      <c r="B19" s="8" t="s">
        <v>59</v>
      </c>
      <c r="C19" s="8" t="s">
        <v>12</v>
      </c>
      <c r="D19" s="7">
        <v>0.01</v>
      </c>
      <c r="E19" s="15">
        <v>403.38</v>
      </c>
      <c r="F19" s="4"/>
    </row>
    <row r="20" spans="1:6" s="1" customFormat="1" ht="31.5" x14ac:dyDescent="0.25">
      <c r="A20" s="6">
        <v>11</v>
      </c>
      <c r="B20" s="8" t="s">
        <v>60</v>
      </c>
      <c r="C20" s="8" t="s">
        <v>61</v>
      </c>
      <c r="D20" s="7">
        <f>0.1</f>
        <v>0.1</v>
      </c>
      <c r="E20" s="15">
        <f>1677.88</f>
        <v>1677.88</v>
      </c>
      <c r="F20" s="4"/>
    </row>
    <row r="21" spans="1:6" s="1" customFormat="1" ht="78.75" x14ac:dyDescent="0.25">
      <c r="A21" s="7">
        <v>12</v>
      </c>
      <c r="B21" s="8" t="s">
        <v>24</v>
      </c>
      <c r="C21" s="8" t="s">
        <v>25</v>
      </c>
      <c r="D21" s="7">
        <f>0.909</f>
        <v>0.90900000000000003</v>
      </c>
      <c r="E21" s="7">
        <f>1595.37+1595.37+1595.37+1638.35+1638.35+1686.09+1686.09+1686.09+1686.09+1686.09+1686.09</f>
        <v>18179.349999999999</v>
      </c>
      <c r="F21" s="4"/>
    </row>
    <row r="22" spans="1:6" s="1" customFormat="1" ht="31.5" x14ac:dyDescent="0.25">
      <c r="A22" s="7">
        <v>13</v>
      </c>
      <c r="B22" s="8" t="s">
        <v>18</v>
      </c>
      <c r="C22" s="8" t="s">
        <v>19</v>
      </c>
      <c r="D22" s="7">
        <f>0.45</f>
        <v>0.45</v>
      </c>
      <c r="E22" s="7">
        <f>11846.88+11846.88+11846.88+12165.95+12165.95+12520.5+12520.5+12520.5+12520.5+12520.5+12520.5</f>
        <v>134995.53999999998</v>
      </c>
      <c r="F22" s="4"/>
    </row>
    <row r="23" spans="1:6" s="1" customFormat="1" ht="47.25" x14ac:dyDescent="0.25">
      <c r="A23" s="7">
        <v>14</v>
      </c>
      <c r="B23" s="8" t="s">
        <v>27</v>
      </c>
      <c r="C23" s="8" t="s">
        <v>26</v>
      </c>
      <c r="D23" s="7">
        <f>0.05+0.03</f>
        <v>0.08</v>
      </c>
      <c r="E23" s="7">
        <f>770.5+462.6</f>
        <v>1233.0999999999999</v>
      </c>
      <c r="F23" s="4"/>
    </row>
    <row r="24" spans="1:6" s="1" customFormat="1" ht="31.5" x14ac:dyDescent="0.25">
      <c r="A24" s="7">
        <v>15</v>
      </c>
      <c r="B24" s="8" t="s">
        <v>44</v>
      </c>
      <c r="C24" s="8" t="s">
        <v>34</v>
      </c>
      <c r="D24" s="7">
        <f>0.19</f>
        <v>0.19</v>
      </c>
      <c r="E24" s="7">
        <f>12346.7</f>
        <v>12346.7</v>
      </c>
      <c r="F24" s="4"/>
    </row>
    <row r="25" spans="1:6" s="1" customFormat="1" ht="31.5" x14ac:dyDescent="0.25">
      <c r="A25" s="6">
        <v>16</v>
      </c>
      <c r="B25" s="8" t="s">
        <v>43</v>
      </c>
      <c r="C25" s="8" t="s">
        <v>33</v>
      </c>
      <c r="D25" s="7">
        <v>0.01</v>
      </c>
      <c r="E25" s="7">
        <f>389.51</f>
        <v>389.51</v>
      </c>
      <c r="F25" s="4"/>
    </row>
    <row r="26" spans="1:6" ht="15.75" x14ac:dyDescent="0.25">
      <c r="A26" s="7"/>
      <c r="B26" s="8"/>
      <c r="C26" s="8"/>
      <c r="D26" s="7"/>
      <c r="E26" s="9">
        <f>SUM(E10:E25)</f>
        <v>265974.7</v>
      </c>
      <c r="F26" s="4"/>
    </row>
    <row r="27" spans="1:6" ht="15.75" x14ac:dyDescent="0.25">
      <c r="A27" s="7"/>
      <c r="B27" s="12" t="s">
        <v>11</v>
      </c>
      <c r="C27" s="8"/>
      <c r="D27" s="7"/>
      <c r="E27" s="7"/>
      <c r="F27" s="4"/>
    </row>
    <row r="28" spans="1:6" s="1" customFormat="1" ht="31.5" x14ac:dyDescent="0.25">
      <c r="A28" s="7">
        <v>1</v>
      </c>
      <c r="B28" s="8" t="s">
        <v>67</v>
      </c>
      <c r="C28" s="8" t="s">
        <v>68</v>
      </c>
      <c r="D28" s="7">
        <f>0.2</f>
        <v>0.2</v>
      </c>
      <c r="E28" s="7">
        <f>4778.48</f>
        <v>4778.4799999999996</v>
      </c>
      <c r="F28" s="4"/>
    </row>
    <row r="29" spans="1:6" s="1" customFormat="1" ht="15.75" x14ac:dyDescent="0.25">
      <c r="A29" s="7">
        <v>2</v>
      </c>
      <c r="B29" s="8" t="s">
        <v>69</v>
      </c>
      <c r="C29" s="8" t="s">
        <v>12</v>
      </c>
      <c r="D29" s="7">
        <f>0.01</f>
        <v>0.01</v>
      </c>
      <c r="E29" s="7">
        <f>2578.75</f>
        <v>2578.75</v>
      </c>
      <c r="F29" s="4"/>
    </row>
    <row r="30" spans="1:6" s="1" customFormat="1" ht="47.25" x14ac:dyDescent="0.25">
      <c r="A30" s="7">
        <v>3</v>
      </c>
      <c r="B30" s="8" t="s">
        <v>46</v>
      </c>
      <c r="C30" s="8" t="s">
        <v>26</v>
      </c>
      <c r="D30" s="7">
        <f>0.04</f>
        <v>0.04</v>
      </c>
      <c r="E30" s="7">
        <f>1994.23</f>
        <v>1994.23</v>
      </c>
      <c r="F30" s="4"/>
    </row>
    <row r="31" spans="1:6" s="1" customFormat="1" ht="47.25" x14ac:dyDescent="0.25">
      <c r="A31" s="7">
        <v>4</v>
      </c>
      <c r="B31" s="8" t="s">
        <v>65</v>
      </c>
      <c r="C31" s="8" t="s">
        <v>26</v>
      </c>
      <c r="D31" s="7">
        <f>0.04</f>
        <v>0.04</v>
      </c>
      <c r="E31" s="7">
        <f>2929.06</f>
        <v>2929.06</v>
      </c>
      <c r="F31" s="4"/>
    </row>
    <row r="32" spans="1:6" s="1" customFormat="1" ht="31.5" x14ac:dyDescent="0.25">
      <c r="A32" s="7">
        <v>5</v>
      </c>
      <c r="B32" s="8" t="s">
        <v>66</v>
      </c>
      <c r="C32" s="8" t="s">
        <v>37</v>
      </c>
      <c r="D32" s="7">
        <f>0.01+0.05+0.01+0.01+0.04+0.02</f>
        <v>0.13999999999999999</v>
      </c>
      <c r="E32" s="7">
        <f>486.04+2533.14+292.76+471.79+562.15+941.41+2681.72+1557.41</f>
        <v>9526.4199999999983</v>
      </c>
      <c r="F32" s="4"/>
    </row>
    <row r="33" spans="1:6" s="1" customFormat="1" ht="31.5" x14ac:dyDescent="0.25">
      <c r="A33" s="7">
        <v>6</v>
      </c>
      <c r="B33" s="8" t="s">
        <v>49</v>
      </c>
      <c r="C33" s="8" t="s">
        <v>31</v>
      </c>
      <c r="D33" s="7">
        <f>1+1+1+1</f>
        <v>4</v>
      </c>
      <c r="E33" s="7">
        <f>3244.37+3316.29+3316.29+3316.29</f>
        <v>13193.240000000002</v>
      </c>
      <c r="F33" s="4"/>
    </row>
    <row r="34" spans="1:6" s="1" customFormat="1" ht="31.5" x14ac:dyDescent="0.25">
      <c r="A34" s="7">
        <v>7</v>
      </c>
      <c r="B34" s="8" t="s">
        <v>52</v>
      </c>
      <c r="C34" s="8" t="s">
        <v>31</v>
      </c>
      <c r="D34" s="7">
        <f>1</f>
        <v>1</v>
      </c>
      <c r="E34" s="7">
        <f>3100.95</f>
        <v>3100.95</v>
      </c>
      <c r="F34" s="4"/>
    </row>
    <row r="35" spans="1:6" s="1" customFormat="1" ht="47.25" x14ac:dyDescent="0.25">
      <c r="A35" s="7">
        <v>8</v>
      </c>
      <c r="B35" s="8" t="s">
        <v>41</v>
      </c>
      <c r="C35" s="8" t="s">
        <v>35</v>
      </c>
      <c r="D35" s="7">
        <f>0.01</f>
        <v>0.01</v>
      </c>
      <c r="E35" s="7">
        <f>783.13</f>
        <v>783.13</v>
      </c>
      <c r="F35" s="4"/>
    </row>
    <row r="36" spans="1:6" s="1" customFormat="1" ht="31.5" x14ac:dyDescent="0.25">
      <c r="A36" s="7">
        <v>9</v>
      </c>
      <c r="B36" s="8" t="s">
        <v>51</v>
      </c>
      <c r="C36" s="8" t="s">
        <v>36</v>
      </c>
      <c r="D36" s="7">
        <f>0.02</f>
        <v>0.02</v>
      </c>
      <c r="E36" s="7">
        <f>414.24</f>
        <v>414.24</v>
      </c>
      <c r="F36" s="4"/>
    </row>
    <row r="37" spans="1:6" s="1" customFormat="1" ht="15.75" x14ac:dyDescent="0.25">
      <c r="A37" s="7">
        <v>10</v>
      </c>
      <c r="B37" s="8" t="s">
        <v>53</v>
      </c>
      <c r="C37" s="8" t="s">
        <v>12</v>
      </c>
      <c r="D37" s="7">
        <f>0.01</f>
        <v>0.01</v>
      </c>
      <c r="E37" s="7">
        <f>408.82</f>
        <v>408.82</v>
      </c>
      <c r="F37" s="4"/>
    </row>
    <row r="38" spans="1:6" s="1" customFormat="1" ht="15.75" x14ac:dyDescent="0.25">
      <c r="A38" s="7">
        <v>11</v>
      </c>
      <c r="B38" s="8" t="s">
        <v>54</v>
      </c>
      <c r="C38" s="8" t="s">
        <v>55</v>
      </c>
      <c r="D38" s="7">
        <f>0.01</f>
        <v>0.01</v>
      </c>
      <c r="E38" s="7">
        <f>842.58</f>
        <v>842.58</v>
      </c>
      <c r="F38" s="4"/>
    </row>
    <row r="39" spans="1:6" s="1" customFormat="1" ht="47.25" x14ac:dyDescent="0.25">
      <c r="A39" s="7">
        <v>12</v>
      </c>
      <c r="B39" s="8" t="s">
        <v>70</v>
      </c>
      <c r="C39" s="8" t="s">
        <v>71</v>
      </c>
      <c r="D39" s="7">
        <f>323.4</f>
        <v>323.39999999999998</v>
      </c>
      <c r="E39" s="7">
        <f>146862.47</f>
        <v>146862.47</v>
      </c>
      <c r="F39" s="4"/>
    </row>
    <row r="40" spans="1:6" s="1" customFormat="1" ht="31.5" x14ac:dyDescent="0.25">
      <c r="A40" s="7">
        <v>13</v>
      </c>
      <c r="B40" s="8" t="s">
        <v>73</v>
      </c>
      <c r="C40" s="8" t="s">
        <v>22</v>
      </c>
      <c r="D40" s="7">
        <f>3.234</f>
        <v>3.234</v>
      </c>
      <c r="E40" s="7">
        <f>20050.23</f>
        <v>20050.23</v>
      </c>
      <c r="F40" s="4"/>
    </row>
    <row r="41" spans="1:6" s="1" customFormat="1" ht="78.75" x14ac:dyDescent="0.25">
      <c r="A41" s="7">
        <v>14</v>
      </c>
      <c r="B41" s="8" t="s">
        <v>72</v>
      </c>
      <c r="C41" s="8" t="s">
        <v>13</v>
      </c>
      <c r="D41" s="7">
        <f>3.234</f>
        <v>3.234</v>
      </c>
      <c r="E41" s="7">
        <f>108704.59</f>
        <v>108704.59</v>
      </c>
      <c r="F41" s="4"/>
    </row>
    <row r="42" spans="1:6" s="1" customFormat="1" ht="31.5" x14ac:dyDescent="0.25">
      <c r="A42" s="7">
        <v>15</v>
      </c>
      <c r="B42" s="8" t="s">
        <v>74</v>
      </c>
      <c r="C42" s="8" t="s">
        <v>22</v>
      </c>
      <c r="D42" s="7">
        <v>7.6459999999999999</v>
      </c>
      <c r="E42" s="7">
        <f>40598.13</f>
        <v>40598.129999999997</v>
      </c>
      <c r="F42" s="4"/>
    </row>
    <row r="43" spans="1:6" s="1" customFormat="1" ht="78.75" x14ac:dyDescent="0.25">
      <c r="A43" s="7">
        <v>16</v>
      </c>
      <c r="B43" s="8" t="s">
        <v>75</v>
      </c>
      <c r="C43" s="8" t="s">
        <v>13</v>
      </c>
      <c r="D43" s="7">
        <f>7.646</f>
        <v>7.6459999999999999</v>
      </c>
      <c r="E43" s="7">
        <f>207967.55</f>
        <v>207967.55</v>
      </c>
      <c r="F43" s="4"/>
    </row>
    <row r="44" spans="1:6" s="1" customFormat="1" ht="78.75" x14ac:dyDescent="0.25">
      <c r="A44" s="7">
        <v>17</v>
      </c>
      <c r="B44" s="8" t="s">
        <v>76</v>
      </c>
      <c r="C44" s="8" t="s">
        <v>13</v>
      </c>
      <c r="D44" s="7">
        <v>0.57599999999999996</v>
      </c>
      <c r="E44" s="7">
        <f>10231.87</f>
        <v>10231.870000000001</v>
      </c>
      <c r="F44" s="4"/>
    </row>
    <row r="45" spans="1:6" s="1" customFormat="1" ht="78.75" x14ac:dyDescent="0.25">
      <c r="A45" s="7">
        <v>18</v>
      </c>
      <c r="B45" s="8" t="s">
        <v>77</v>
      </c>
      <c r="C45" s="8" t="s">
        <v>13</v>
      </c>
      <c r="D45" s="8">
        <f>0.165</f>
        <v>0.16500000000000001</v>
      </c>
      <c r="E45" s="7">
        <f>4071.34</f>
        <v>4071.34</v>
      </c>
      <c r="F45" s="4"/>
    </row>
    <row r="46" spans="1:6" s="1" customFormat="1" ht="78.75" x14ac:dyDescent="0.25">
      <c r="A46" s="7">
        <v>19</v>
      </c>
      <c r="B46" s="8" t="s">
        <v>78</v>
      </c>
      <c r="C46" s="8" t="s">
        <v>13</v>
      </c>
      <c r="D46" s="8">
        <f>0.576</f>
        <v>0.57599999999999996</v>
      </c>
      <c r="E46" s="7">
        <f>26725.42</f>
        <v>26725.42</v>
      </c>
      <c r="F46" s="4"/>
    </row>
    <row r="47" spans="1:6" s="1" customFormat="1" ht="78.75" x14ac:dyDescent="0.25">
      <c r="A47" s="7">
        <v>20</v>
      </c>
      <c r="B47" s="8" t="s">
        <v>80</v>
      </c>
      <c r="C47" s="8" t="s">
        <v>13</v>
      </c>
      <c r="D47" s="8">
        <f>0.141</f>
        <v>0.14099999999999999</v>
      </c>
      <c r="E47" s="7">
        <f>2892.17</f>
        <v>2892.17</v>
      </c>
      <c r="F47" s="4"/>
    </row>
    <row r="48" spans="1:6" s="1" customFormat="1" ht="78.75" x14ac:dyDescent="0.25">
      <c r="A48" s="7">
        <v>21</v>
      </c>
      <c r="B48" s="8" t="s">
        <v>79</v>
      </c>
      <c r="C48" s="8" t="s">
        <v>13</v>
      </c>
      <c r="D48" s="8">
        <f>0.151</f>
        <v>0.151</v>
      </c>
      <c r="E48" s="7">
        <f>2880.34</f>
        <v>2880.34</v>
      </c>
      <c r="F48" s="4"/>
    </row>
    <row r="49" spans="1:6" s="1" customFormat="1" ht="47.25" x14ac:dyDescent="0.25">
      <c r="A49" s="7">
        <v>22</v>
      </c>
      <c r="B49" s="8" t="s">
        <v>81</v>
      </c>
      <c r="C49" s="8" t="s">
        <v>82</v>
      </c>
      <c r="D49" s="8">
        <f>1</f>
        <v>1</v>
      </c>
      <c r="E49" s="7">
        <f>3677.9</f>
        <v>3677.9</v>
      </c>
      <c r="F49" s="4"/>
    </row>
    <row r="50" spans="1:6" s="1" customFormat="1" ht="78.75" x14ac:dyDescent="0.25">
      <c r="A50" s="7">
        <v>23</v>
      </c>
      <c r="B50" s="8" t="s">
        <v>83</v>
      </c>
      <c r="C50" s="8" t="s">
        <v>13</v>
      </c>
      <c r="D50" s="8">
        <f>0.073</f>
        <v>7.2999999999999995E-2</v>
      </c>
      <c r="E50" s="7">
        <f>2508.9</f>
        <v>2508.9</v>
      </c>
      <c r="F50" s="4"/>
    </row>
    <row r="51" spans="1:6" s="1" customFormat="1" ht="78.75" x14ac:dyDescent="0.25">
      <c r="A51" s="7">
        <v>24</v>
      </c>
      <c r="B51" s="8" t="s">
        <v>32</v>
      </c>
      <c r="C51" s="8" t="s">
        <v>13</v>
      </c>
      <c r="D51" s="8">
        <f>0.066</f>
        <v>6.6000000000000003E-2</v>
      </c>
      <c r="E51" s="7">
        <f>2228.89</f>
        <v>2228.89</v>
      </c>
      <c r="F51" s="4"/>
    </row>
    <row r="52" spans="1:6" s="1" customFormat="1" ht="47.25" x14ac:dyDescent="0.25">
      <c r="A52" s="7">
        <v>25</v>
      </c>
      <c r="B52" s="8" t="s">
        <v>70</v>
      </c>
      <c r="C52" s="8" t="s">
        <v>71</v>
      </c>
      <c r="D52" s="8">
        <f>8</f>
        <v>8</v>
      </c>
      <c r="E52" s="7">
        <f>3632.97</f>
        <v>3632.97</v>
      </c>
      <c r="F52" s="4"/>
    </row>
    <row r="53" spans="1:6" s="1" customFormat="1" ht="78.75" x14ac:dyDescent="0.25">
      <c r="A53" s="7">
        <v>26</v>
      </c>
      <c r="B53" s="8" t="s">
        <v>84</v>
      </c>
      <c r="C53" s="8" t="s">
        <v>13</v>
      </c>
      <c r="D53" s="8">
        <f>0.08</f>
        <v>0.08</v>
      </c>
      <c r="E53" s="7">
        <f>698.58+2772.77</f>
        <v>3471.35</v>
      </c>
      <c r="F53" s="4"/>
    </row>
    <row r="54" spans="1:6" s="1" customFormat="1" ht="15.75" x14ac:dyDescent="0.25">
      <c r="A54" s="7">
        <v>27</v>
      </c>
      <c r="B54" s="8" t="s">
        <v>85</v>
      </c>
      <c r="C54" s="8" t="s">
        <v>40</v>
      </c>
      <c r="D54" s="8">
        <f>0.83+0.22</f>
        <v>1.05</v>
      </c>
      <c r="E54" s="7">
        <f>2653.54+8440.69+2237.29+703.35</f>
        <v>14034.87</v>
      </c>
      <c r="F54" s="4"/>
    </row>
    <row r="55" spans="1:6" s="1" customFormat="1" ht="15.75" x14ac:dyDescent="0.25">
      <c r="A55" s="7">
        <v>28</v>
      </c>
      <c r="B55" s="8" t="s">
        <v>39</v>
      </c>
      <c r="C55" s="8" t="s">
        <v>40</v>
      </c>
      <c r="D55" s="7">
        <f>0.64</f>
        <v>0.64</v>
      </c>
      <c r="E55" s="7">
        <f>5764.74+387.07+494.59</f>
        <v>6646.4</v>
      </c>
      <c r="F55" s="4"/>
    </row>
    <row r="56" spans="1:6" s="1" customFormat="1" ht="78.75" x14ac:dyDescent="0.25">
      <c r="A56" s="7">
        <v>29</v>
      </c>
      <c r="B56" s="8" t="s">
        <v>62</v>
      </c>
      <c r="C56" s="8" t="s">
        <v>13</v>
      </c>
      <c r="D56" s="7">
        <f>0.808</f>
        <v>0.80800000000000005</v>
      </c>
      <c r="E56" s="7">
        <f>8690.95</f>
        <v>8690.9500000000007</v>
      </c>
      <c r="F56" s="4"/>
    </row>
    <row r="57" spans="1:6" s="1" customFormat="1" ht="31.5" x14ac:dyDescent="0.25">
      <c r="A57" s="7">
        <v>30</v>
      </c>
      <c r="B57" s="8" t="s">
        <v>28</v>
      </c>
      <c r="C57" s="8" t="s">
        <v>12</v>
      </c>
      <c r="D57" s="7">
        <f>0.01+0.08+0.13</f>
        <v>0.22</v>
      </c>
      <c r="E57" s="7">
        <f>645.87+5166.85+8210.71</f>
        <v>14023.43</v>
      </c>
      <c r="F57" s="4"/>
    </row>
    <row r="58" spans="1:6" s="1" customFormat="1" ht="31.5" x14ac:dyDescent="0.25">
      <c r="A58" s="7">
        <v>31</v>
      </c>
      <c r="B58" s="8" t="s">
        <v>86</v>
      </c>
      <c r="C58" s="8" t="s">
        <v>87</v>
      </c>
      <c r="D58" s="7">
        <v>0.06</v>
      </c>
      <c r="E58" s="7">
        <f>7866.79</f>
        <v>7866.79</v>
      </c>
      <c r="F58" s="4"/>
    </row>
    <row r="59" spans="1:6" s="1" customFormat="1" ht="15.75" x14ac:dyDescent="0.25">
      <c r="A59" s="7"/>
      <c r="B59" s="8"/>
      <c r="C59" s="8"/>
      <c r="D59" s="7"/>
      <c r="E59" s="9">
        <f>SUM(E28:E58)</f>
        <v>678316.46000000008</v>
      </c>
      <c r="F59" s="4"/>
    </row>
    <row r="60" spans="1:6" ht="15.75" x14ac:dyDescent="0.25">
      <c r="A60" s="7"/>
      <c r="B60" s="8" t="s">
        <v>9</v>
      </c>
      <c r="C60" s="7"/>
      <c r="D60" s="7"/>
      <c r="E60" s="9">
        <f>E26+E59</f>
        <v>944291.16000000015</v>
      </c>
      <c r="F60" s="4"/>
    </row>
    <row r="61" spans="1:6" ht="15.75" x14ac:dyDescent="0.25">
      <c r="A61" s="7"/>
      <c r="B61" s="8"/>
      <c r="C61" s="7"/>
      <c r="D61" s="7"/>
      <c r="E61" s="7"/>
      <c r="F61" s="4"/>
    </row>
    <row r="62" spans="1:6" ht="15.75" x14ac:dyDescent="0.25">
      <c r="A62" s="10"/>
      <c r="B62" s="10"/>
      <c r="C62" s="10"/>
      <c r="D62" s="10"/>
      <c r="E62" s="10"/>
      <c r="F62" s="4"/>
    </row>
    <row r="63" spans="1:6" ht="15.75" x14ac:dyDescent="0.25">
      <c r="A63" s="10"/>
      <c r="B63" s="10" t="s">
        <v>14</v>
      </c>
      <c r="C63" s="10" t="s">
        <v>15</v>
      </c>
      <c r="D63" s="10"/>
      <c r="E63" s="10"/>
      <c r="F63" s="1"/>
    </row>
    <row r="64" spans="1:6" x14ac:dyDescent="0.25">
      <c r="A64" s="2"/>
      <c r="B64" s="2"/>
      <c r="C64" s="2"/>
      <c r="D64" s="2"/>
      <c r="E64" s="2"/>
      <c r="F64" s="1"/>
    </row>
    <row r="65" spans="1:8" x14ac:dyDescent="0.25">
      <c r="A65" s="2"/>
      <c r="B65" s="2"/>
      <c r="C65" s="2"/>
      <c r="D65" s="2"/>
      <c r="E65" s="2"/>
      <c r="F65" s="1"/>
    </row>
    <row r="66" spans="1:8" x14ac:dyDescent="0.25">
      <c r="A66" s="2"/>
      <c r="B66" s="2" t="s">
        <v>16</v>
      </c>
      <c r="C66" s="2"/>
      <c r="D66" s="2"/>
      <c r="E66" s="2"/>
      <c r="F66" s="1"/>
    </row>
    <row r="67" spans="1:8" x14ac:dyDescent="0.25">
      <c r="A67" s="2"/>
      <c r="B67" s="2"/>
      <c r="C67" s="2"/>
      <c r="D67" s="2"/>
      <c r="E67" s="2"/>
      <c r="F67" s="13"/>
      <c r="G67" s="13"/>
    </row>
    <row r="68" spans="1:8" x14ac:dyDescent="0.25">
      <c r="A68" s="2"/>
      <c r="B68" s="2"/>
      <c r="C68" s="2"/>
      <c r="D68" s="2"/>
      <c r="E68" s="2"/>
      <c r="F68" s="13"/>
      <c r="G68" s="13"/>
    </row>
    <row r="69" spans="1:8" x14ac:dyDescent="0.25">
      <c r="A69" s="2"/>
      <c r="B69" s="2"/>
      <c r="C69" s="2"/>
      <c r="D69" s="2"/>
      <c r="E69" s="14"/>
      <c r="F69" s="13"/>
      <c r="H69" t="s">
        <v>38</v>
      </c>
    </row>
    <row r="70" spans="1:8" x14ac:dyDescent="0.25">
      <c r="A70" s="2"/>
      <c r="B70" s="2"/>
      <c r="C70" s="2"/>
      <c r="D70" s="2"/>
      <c r="E70" s="14"/>
      <c r="G70" s="13"/>
    </row>
    <row r="71" spans="1:8" x14ac:dyDescent="0.25">
      <c r="A71" s="2"/>
      <c r="B71" s="2"/>
      <c r="C71" s="2"/>
      <c r="D71" s="2"/>
      <c r="E71" s="14"/>
    </row>
    <row r="72" spans="1:8" x14ac:dyDescent="0.25">
      <c r="A72" s="2"/>
      <c r="B72" s="2"/>
      <c r="C72" s="2"/>
      <c r="D72" s="2"/>
      <c r="E72" s="2"/>
      <c r="F72" t="s">
        <v>23</v>
      </c>
    </row>
    <row r="73" spans="1:8" x14ac:dyDescent="0.25">
      <c r="A73" s="2"/>
      <c r="B73" s="2"/>
      <c r="C73" s="2"/>
      <c r="D73" s="2"/>
      <c r="E73" s="2"/>
    </row>
    <row r="74" spans="1:8" x14ac:dyDescent="0.25">
      <c r="A74" s="2"/>
      <c r="B74" s="2"/>
      <c r="C74" s="2"/>
      <c r="D74" s="2"/>
      <c r="E74" s="2"/>
    </row>
    <row r="75" spans="1:8" x14ac:dyDescent="0.25">
      <c r="A75" s="2"/>
      <c r="B75" s="2"/>
      <c r="C75" s="2"/>
      <c r="D75" s="2"/>
      <c r="E75" s="2"/>
    </row>
    <row r="76" spans="1:8" x14ac:dyDescent="0.25">
      <c r="A76" s="2"/>
      <c r="B76" s="2"/>
      <c r="C76" s="2"/>
      <c r="D76" s="2"/>
      <c r="E76" s="2"/>
    </row>
    <row r="77" spans="1:8" x14ac:dyDescent="0.25">
      <c r="A77" s="2"/>
      <c r="B77" s="2"/>
      <c r="C77" s="2"/>
      <c r="D77" s="2"/>
      <c r="E77" s="2"/>
    </row>
    <row r="78" spans="1:8" x14ac:dyDescent="0.25">
      <c r="A78" s="2"/>
      <c r="B78" s="2"/>
      <c r="C78" s="2"/>
      <c r="D78" s="2"/>
      <c r="E78" s="2"/>
    </row>
    <row r="79" spans="1:8" x14ac:dyDescent="0.25">
      <c r="A79" s="2"/>
      <c r="B79" s="2"/>
      <c r="C79" s="2"/>
      <c r="D79" s="2"/>
      <c r="E79" s="2"/>
    </row>
    <row r="80" spans="1:8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2018-02-05T09:19:38Z</cp:lastPrinted>
  <dcterms:created xsi:type="dcterms:W3CDTF">2016-09-29T06:37:31Z</dcterms:created>
  <dcterms:modified xsi:type="dcterms:W3CDTF">2018-02-21T08:59:12Z</dcterms:modified>
</cp:coreProperties>
</file>