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7" i="1" l="1"/>
  <c r="E29" i="1"/>
  <c r="E38" i="1"/>
  <c r="D38" i="1"/>
  <c r="E16" i="1"/>
  <c r="E14" i="1"/>
  <c r="D14" i="1"/>
  <c r="E15" i="1"/>
  <c r="D15" i="1"/>
  <c r="E13" i="1"/>
  <c r="D13" i="1"/>
  <c r="E26" i="1"/>
  <c r="E25" i="1"/>
  <c r="E66" i="1"/>
  <c r="D66" i="1"/>
  <c r="E56" i="1"/>
  <c r="D56" i="1"/>
  <c r="E59" i="1"/>
  <c r="D59" i="1"/>
  <c r="E58" i="1"/>
  <c r="D58" i="1"/>
  <c r="E57" i="1"/>
  <c r="D57" i="1"/>
  <c r="E55" i="1"/>
  <c r="D55" i="1"/>
  <c r="E54" i="1"/>
  <c r="D54" i="1"/>
  <c r="E53" i="1"/>
  <c r="D53" i="1"/>
  <c r="E49" i="1"/>
  <c r="D49" i="1"/>
  <c r="E52" i="1"/>
  <c r="D52" i="1"/>
  <c r="E51" i="1"/>
  <c r="D51" i="1"/>
  <c r="E50" i="1"/>
  <c r="D50" i="1"/>
  <c r="E65" i="1"/>
  <c r="D65" i="1"/>
  <c r="E42" i="1"/>
  <c r="D42" i="1"/>
  <c r="E43" i="1"/>
  <c r="D43" i="1"/>
  <c r="E39" i="1"/>
  <c r="D39" i="1"/>
  <c r="E12" i="1"/>
  <c r="D12" i="1"/>
  <c r="E28" i="1"/>
  <c r="D28" i="1"/>
  <c r="E21" i="1"/>
  <c r="D21" i="1"/>
  <c r="E45" i="1"/>
  <c r="D45" i="1"/>
  <c r="E62" i="1"/>
  <c r="D62" i="1"/>
  <c r="E10" i="1"/>
  <c r="D10" i="1"/>
  <c r="E27" i="1"/>
  <c r="D27" i="1"/>
  <c r="E44" i="1"/>
  <c r="D44" i="1"/>
  <c r="E61" i="1"/>
  <c r="D61" i="1"/>
  <c r="E60" i="1"/>
  <c r="D60" i="1"/>
  <c r="E68" i="1"/>
  <c r="D68" i="1"/>
  <c r="E48" i="1"/>
  <c r="D48" i="1"/>
  <c r="E40" i="1"/>
  <c r="D40" i="1"/>
  <c r="D67" i="1"/>
  <c r="E71" i="1"/>
  <c r="D71" i="1"/>
  <c r="E19" i="1"/>
  <c r="D19" i="1"/>
  <c r="E23" i="1"/>
  <c r="D23" i="1"/>
  <c r="E22" i="1"/>
  <c r="D22" i="1"/>
  <c r="E69" i="1"/>
  <c r="D69" i="1"/>
  <c r="E30" i="1"/>
  <c r="D30" i="1"/>
  <c r="E20" i="1"/>
  <c r="E18" i="1"/>
  <c r="D18" i="1"/>
  <c r="E17" i="1"/>
  <c r="D17" i="1"/>
  <c r="E11" i="1"/>
  <c r="D11" i="1"/>
  <c r="E24" i="1"/>
  <c r="D24" i="1"/>
  <c r="E47" i="1"/>
  <c r="D47" i="1"/>
  <c r="E64" i="1"/>
  <c r="D64" i="1"/>
  <c r="E63" i="1"/>
  <c r="D63" i="1"/>
  <c r="E41" i="1"/>
  <c r="D41" i="1"/>
  <c r="D29" i="1"/>
  <c r="D26" i="1"/>
  <c r="D25" i="1"/>
  <c r="E46" i="1"/>
  <c r="D16" i="1"/>
  <c r="E37" i="1"/>
  <c r="D37" i="1"/>
  <c r="E36" i="1"/>
  <c r="D36" i="1"/>
  <c r="E35" i="1"/>
  <c r="E34" i="1"/>
  <c r="E33" i="1"/>
  <c r="E70" i="1"/>
  <c r="D70" i="1"/>
  <c r="E72" i="1" l="1"/>
  <c r="E31" i="1"/>
  <c r="E73" i="1" l="1"/>
</calcChain>
</file>

<file path=xl/sharedStrings.xml><?xml version="1.0" encoding="utf-8"?>
<sst xmlns="http://schemas.openxmlformats.org/spreadsheetml/2006/main" count="137" uniqueCount="105">
  <si>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</si>
  <si>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</si>
  <si>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</si>
  <si>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</si>
  <si>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</si>
  <si>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</si>
  <si>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</si>
  <si>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</si>
  <si>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</si>
  <si>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</si>
  <si>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</si>
  <si>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</si>
  <si>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</si>
  <si>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</si>
  <si>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</si>
  <si>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</si>
  <si>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</si>
  <si>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</si>
  <si>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</si>
  <si>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</si>
  <si>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</si>
  <si>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</si>
  <si>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</si>
  <si>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</si>
  <si>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</si>
  <si>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</si>
  <si>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</si>
  <si>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</si>
  <si>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</si>
  <si>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Смена выключателей</t>
  </si>
  <si>
    <t>100м</t>
  </si>
  <si>
    <t>Смена кранов на шаровые краны диам. 15,25,32мм</t>
  </si>
  <si>
    <t>1 врезка</t>
  </si>
  <si>
    <t>100 сгонов</t>
  </si>
  <si>
    <t>10фильтров</t>
  </si>
  <si>
    <t>шт</t>
  </si>
  <si>
    <t>Покрытие поверхностей грунтовкой глубокого проникновения за 1 раз стен</t>
  </si>
  <si>
    <t>100м2 покрытия</t>
  </si>
  <si>
    <t>Покрытие поверхностей грунтовкой глубокого проникновения за 1 раз потолков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</si>
  <si>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</si>
  <si>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</si>
  <si>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</si>
  <si>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100м3 воды</t>
  </si>
  <si>
    <t>Смена дверных приборов замки навесные</t>
  </si>
  <si>
    <t>100 шт приб.</t>
  </si>
  <si>
    <t>Врезка в действующие внутренние сети трубопроводов ГВС диам.32мм</t>
  </si>
  <si>
    <t>Окраска водно-дисперсионными акриловыми составами улучшенная по штукатурке потолков</t>
  </si>
  <si>
    <t>Смена существующих рулонных кровель на покрытия из наплавляемых материалов в один слой</t>
  </si>
  <si>
    <t xml:space="preserve">                                       по Пролетарскому проспекту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</si>
  <si>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</si>
  <si>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</si>
  <si>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</si>
  <si>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</si>
  <si>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 xml:space="preserve">м2 </t>
  </si>
  <si>
    <t>Улучшенная масляная окраска ранее окрашенных стен за 2 раза с расчисткой старой краски до 35%</t>
  </si>
  <si>
    <t>Улучшенная масляная окраска ранее окрашенных дверей за 2 раза с расчисткой старой краски до 35%</t>
  </si>
  <si>
    <t>имущества МКД, выполненных за 2017  года на жилом доме № 7</t>
  </si>
  <si>
    <t>Водоотлив из подвала электрическим насосами</t>
  </si>
  <si>
    <t>Ремонт,наладка,поверка ВСТн-40</t>
  </si>
  <si>
    <t>Ремонт,наладка,поверка ВСТн-50</t>
  </si>
  <si>
    <t>Поверка вычислителя ВТЭ1</t>
  </si>
  <si>
    <t>Замена элемента питания ВТЭ-1</t>
  </si>
  <si>
    <t>Поверка термометров</t>
  </si>
  <si>
    <t>компл.</t>
  </si>
  <si>
    <t>Установка фильтров диам. 80мм</t>
  </si>
  <si>
    <t>Простая масляная окраска ранее окрашенных фасадов без подготовки с расчисткой старой краски до 10% с земли и лесов</t>
  </si>
  <si>
    <t>Монтаж металлоконструкций покрытия</t>
  </si>
  <si>
    <t>1т монтируемых конструкций</t>
  </si>
  <si>
    <t>100м2 кровли</t>
  </si>
  <si>
    <t>Постановка болтов строительных с гайками и шайбами</t>
  </si>
  <si>
    <t>100шт болтов</t>
  </si>
  <si>
    <t>Усиление сварных швов(наплавкой)</t>
  </si>
  <si>
    <t>1 м шва</t>
  </si>
  <si>
    <t>Прочистка фильтров диам. 80мм</t>
  </si>
  <si>
    <t>Демонтаж элеваторов</t>
  </si>
  <si>
    <t>Установка элеваторов после прочистки и ревизии</t>
  </si>
  <si>
    <t>10шт</t>
  </si>
  <si>
    <t>Прочистка фильтров диам. 50мм</t>
  </si>
  <si>
    <t>10 фильтров</t>
  </si>
  <si>
    <t>Прочистка фильтров диам. 100мм</t>
  </si>
  <si>
    <t>Устройство кровель из волнистых листов типа "Ондулин"</t>
  </si>
  <si>
    <t>Выполнение работ по устройству асфальтобетонного покрытия</t>
  </si>
  <si>
    <t>Установка металлических дверных блоков в готовые проемы</t>
  </si>
  <si>
    <t>1м2 проема</t>
  </si>
  <si>
    <t>Смена отдельных участков трубопроводов с заготовкой труб в построечных условиях диаметром до 32мм</t>
  </si>
  <si>
    <t>Смена сгонов у трубопроводов диам. 20мм</t>
  </si>
  <si>
    <t>Смена сгонов у трубопроводов диам. 32мм</t>
  </si>
  <si>
    <t>Посадка кустарников</t>
  </si>
  <si>
    <t>10 кустарников</t>
  </si>
  <si>
    <t>Смена существующих рулонных кровель на покрытия из наплавляемых материалов в 2 слоя</t>
  </si>
  <si>
    <t>Зачеканивание пустых швов кирпичной кладки цементным раствором</t>
  </si>
  <si>
    <t>договор</t>
  </si>
  <si>
    <t>Смена задвижек диам.100мм на шаровые краны</t>
  </si>
  <si>
    <t>Проверка на прогрев отопительных приборов с регулировкой</t>
  </si>
  <si>
    <t>100 приб.</t>
  </si>
  <si>
    <t>Смена задвижек диам.50мм на шаровые краны</t>
  </si>
  <si>
    <t>Смена внутренних трубопроводов из стальных труб  диаметром до 25мм</t>
  </si>
  <si>
    <t>Прокладка провода</t>
  </si>
  <si>
    <t>Третья шпатлевка при высококачественной окраске по штукатурке  потолков</t>
  </si>
  <si>
    <t>Третья шпатлевка при высококачественной окраске по штукатурке  стен</t>
  </si>
  <si>
    <t>Окраска водно-дисперсионными акриловыми составами улучшенная по штукатурке стен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</si>
  <si>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</si>
  <si>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ранее окрашенных металлических поверхностей домофонных дверей за 2 раза</t>
  </si>
  <si>
    <t>Короба пластмассовые шириной до 63мм</t>
  </si>
  <si>
    <t>Демонтаж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</si>
</sst>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activeCell="A81" sqref="A1:E8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56</v>
      </c>
      <c r="C4" s="3"/>
      <c r="D4" s="3"/>
      <c r="E4" s="3"/>
      <c r="F4" s="1"/>
    </row>
    <row r="5" spans="1:6" ht="15.75" x14ac:dyDescent="0.25">
      <c r="A5" s="4"/>
      <c r="B5" s="3" t="s">
        <v>48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51</v>
      </c>
      <c r="C10" s="6" t="s">
        <v>13</v>
      </c>
      <c r="D10" s="6">
        <f>0.02+0.07+0.02+0.02+0.03+0.03+0.01+0.01+0.02+0.02</f>
        <v>0.25</v>
      </c>
      <c r="E10" s="6">
        <f>73.83+258.4+73.83+75.29+112.95+112.95+38.56+38.56+77.12+77.12</f>
        <v>938.6099999999999</v>
      </c>
      <c r="F10" s="4"/>
    </row>
    <row r="11" spans="1:6" s="1" customFormat="1" ht="15.75" x14ac:dyDescent="0.25">
      <c r="A11" s="6">
        <v>2</v>
      </c>
      <c r="B11" s="6" t="s">
        <v>52</v>
      </c>
      <c r="C11" s="6" t="s">
        <v>13</v>
      </c>
      <c r="D11" s="6">
        <f>0.01</f>
        <v>0.01</v>
      </c>
      <c r="E11" s="6">
        <f>96.09</f>
        <v>96.09</v>
      </c>
      <c r="F11" s="4"/>
    </row>
    <row r="12" spans="1:6" ht="15.75" x14ac:dyDescent="0.25">
      <c r="A12" s="7">
        <v>3</v>
      </c>
      <c r="B12" s="8" t="s">
        <v>8</v>
      </c>
      <c r="C12" s="8" t="s">
        <v>13</v>
      </c>
      <c r="D12" s="7">
        <f>0.01+0.01+0.03+0.03+0.02+0.02+0.04</f>
        <v>0.16</v>
      </c>
      <c r="E12" s="7">
        <f>153.25+153.25+465.08+465.08+310.05+310.05+620.1</f>
        <v>2476.8599999999997</v>
      </c>
      <c r="F12" s="4"/>
    </row>
    <row r="13" spans="1:6" s="1" customFormat="1" ht="31.5" x14ac:dyDescent="0.25">
      <c r="A13" s="7">
        <v>4</v>
      </c>
      <c r="B13" s="8" t="s">
        <v>28</v>
      </c>
      <c r="C13" s="8" t="s">
        <v>13</v>
      </c>
      <c r="D13" s="7">
        <f>0.01+0.01+0.01+0.02+0.01+0.01</f>
        <v>7.0000000000000007E-2</v>
      </c>
      <c r="E13" s="7">
        <f>645.87+618.7+848.49+618.7+1263.19+631.6+631.6</f>
        <v>5258.1500000000005</v>
      </c>
      <c r="F13" s="4"/>
    </row>
    <row r="14" spans="1:6" s="1" customFormat="1" ht="15.75" x14ac:dyDescent="0.25">
      <c r="A14" s="7">
        <v>5</v>
      </c>
      <c r="B14" s="8" t="s">
        <v>104</v>
      </c>
      <c r="C14" s="8" t="s">
        <v>13</v>
      </c>
      <c r="D14" s="7">
        <f>0.07</f>
        <v>7.0000000000000007E-2</v>
      </c>
      <c r="E14" s="7">
        <f>184.95</f>
        <v>184.95</v>
      </c>
      <c r="F14" s="4"/>
    </row>
    <row r="15" spans="1:6" s="1" customFormat="1" ht="15.75" x14ac:dyDescent="0.25">
      <c r="A15" s="6">
        <v>6</v>
      </c>
      <c r="B15" s="8" t="s">
        <v>29</v>
      </c>
      <c r="C15" s="8" t="s">
        <v>13</v>
      </c>
      <c r="D15" s="7">
        <f>0.01</f>
        <v>0.01</v>
      </c>
      <c r="E15" s="7">
        <f>146.18</f>
        <v>146.18</v>
      </c>
      <c r="F15" s="4"/>
    </row>
    <row r="16" spans="1:6" s="1" customFormat="1" ht="47.25" x14ac:dyDescent="0.25">
      <c r="A16" s="6">
        <v>7</v>
      </c>
      <c r="B16" s="8" t="s">
        <v>26</v>
      </c>
      <c r="C16" s="8" t="s">
        <v>27</v>
      </c>
      <c r="D16" s="7">
        <f>0.2</f>
        <v>0.2</v>
      </c>
      <c r="E16" s="7">
        <f>826.24+826.24+826.24+848.49+873.22+873.22+873.22+873.22+873.22+873.22</f>
        <v>8566.5300000000007</v>
      </c>
      <c r="F16" s="4"/>
    </row>
    <row r="17" spans="1:6" s="1" customFormat="1" ht="15.75" x14ac:dyDescent="0.25">
      <c r="A17" s="7">
        <v>8</v>
      </c>
      <c r="B17" s="8" t="s">
        <v>74</v>
      </c>
      <c r="C17" s="8" t="s">
        <v>13</v>
      </c>
      <c r="D17" s="7">
        <f>0.02</f>
        <v>0.02</v>
      </c>
      <c r="E17" s="7">
        <f>806.75</f>
        <v>806.75</v>
      </c>
      <c r="F17" s="4"/>
    </row>
    <row r="18" spans="1:6" s="1" customFormat="1" ht="31.5" x14ac:dyDescent="0.25">
      <c r="A18" s="7">
        <v>9</v>
      </c>
      <c r="B18" s="8" t="s">
        <v>75</v>
      </c>
      <c r="C18" s="8" t="s">
        <v>76</v>
      </c>
      <c r="D18" s="7">
        <f>0.2</f>
        <v>0.2</v>
      </c>
      <c r="E18" s="7">
        <f>3355.72</f>
        <v>3355.72</v>
      </c>
      <c r="F18" s="4"/>
    </row>
    <row r="19" spans="1:6" s="1" customFormat="1" ht="31.5" x14ac:dyDescent="0.25">
      <c r="A19" s="7">
        <v>10</v>
      </c>
      <c r="B19" s="8" t="s">
        <v>77</v>
      </c>
      <c r="C19" s="8" t="s">
        <v>78</v>
      </c>
      <c r="D19" s="7">
        <f>0.2+0.2</f>
        <v>0.4</v>
      </c>
      <c r="E19" s="7">
        <f>4738.43+4738.43</f>
        <v>9476.86</v>
      </c>
      <c r="F19" s="4"/>
    </row>
    <row r="20" spans="1:6" s="1" customFormat="1" ht="31.5" x14ac:dyDescent="0.25">
      <c r="A20" s="6">
        <v>11</v>
      </c>
      <c r="B20" s="8" t="s">
        <v>79</v>
      </c>
      <c r="C20" s="8" t="s">
        <v>78</v>
      </c>
      <c r="D20" s="7">
        <v>0.1</v>
      </c>
      <c r="E20" s="7">
        <f>5580.97</f>
        <v>5580.97</v>
      </c>
      <c r="F20" s="4"/>
    </row>
    <row r="21" spans="1:6" s="1" customFormat="1" ht="31.5" x14ac:dyDescent="0.25">
      <c r="A21" s="6">
        <v>12</v>
      </c>
      <c r="B21" s="8" t="s">
        <v>93</v>
      </c>
      <c r="C21" s="8" t="s">
        <v>94</v>
      </c>
      <c r="D21" s="7">
        <f>0.06+0.06</f>
        <v>0.12</v>
      </c>
      <c r="E21" s="7">
        <f>388.09+388.09</f>
        <v>776.18</v>
      </c>
      <c r="F21" s="4"/>
    </row>
    <row r="22" spans="1:6" ht="47.25" x14ac:dyDescent="0.25">
      <c r="A22" s="7">
        <v>13</v>
      </c>
      <c r="B22" s="8" t="s">
        <v>15</v>
      </c>
      <c r="C22" s="8" t="s">
        <v>12</v>
      </c>
      <c r="D22" s="7">
        <f>19.69</f>
        <v>19.690000000000001</v>
      </c>
      <c r="E22" s="7">
        <f>83102.52</f>
        <v>83102.52</v>
      </c>
      <c r="F22" s="4"/>
    </row>
    <row r="23" spans="1:6" ht="47.25" x14ac:dyDescent="0.25">
      <c r="A23" s="7">
        <v>14</v>
      </c>
      <c r="B23" s="8" t="s">
        <v>16</v>
      </c>
      <c r="C23" s="8" t="s">
        <v>12</v>
      </c>
      <c r="D23" s="7">
        <f>0.72</f>
        <v>0.72</v>
      </c>
      <c r="E23" s="7">
        <f>3068.14</f>
        <v>3068.14</v>
      </c>
      <c r="F23" s="4"/>
    </row>
    <row r="24" spans="1:6" s="1" customFormat="1" ht="31.5" x14ac:dyDescent="0.25">
      <c r="A24" s="7">
        <v>15</v>
      </c>
      <c r="B24" s="8" t="s">
        <v>17</v>
      </c>
      <c r="C24" s="8" t="s">
        <v>13</v>
      </c>
      <c r="D24" s="7">
        <f>0.01</f>
        <v>0.01</v>
      </c>
      <c r="E24" s="7">
        <f>644.93</f>
        <v>644.92999999999995</v>
      </c>
      <c r="F24" s="4"/>
    </row>
    <row r="25" spans="1:6" s="1" customFormat="1" ht="78.75" x14ac:dyDescent="0.25">
      <c r="A25" s="6">
        <v>16</v>
      </c>
      <c r="B25" s="8" t="s">
        <v>22</v>
      </c>
      <c r="C25" s="8" t="s">
        <v>23</v>
      </c>
      <c r="D25" s="7">
        <f>0.978</f>
        <v>0.97799999999999998</v>
      </c>
      <c r="E25" s="7">
        <f>1716.49+1716.49+1762.73+1762.73+1814.09+1814.09+1814.09+1814.09+1814.09+1814.09</f>
        <v>17842.98</v>
      </c>
      <c r="F25" s="4"/>
    </row>
    <row r="26" spans="1:6" s="1" customFormat="1" ht="31.5" x14ac:dyDescent="0.25">
      <c r="A26" s="6">
        <v>17</v>
      </c>
      <c r="B26" s="8" t="s">
        <v>24</v>
      </c>
      <c r="C26" s="8" t="s">
        <v>25</v>
      </c>
      <c r="D26" s="7">
        <f>0.73</f>
        <v>0.73</v>
      </c>
      <c r="E26" s="7">
        <f>19218.27+19218.27+19735.89+19735.89+20311.04+20311.04+20311.04+20311.04+20311.04+20311.04</f>
        <v>199774.56000000006</v>
      </c>
      <c r="F26" s="4"/>
    </row>
    <row r="27" spans="1:6" s="1" customFormat="1" ht="47.25" x14ac:dyDescent="0.25">
      <c r="A27" s="7">
        <v>18</v>
      </c>
      <c r="B27" s="8" t="s">
        <v>40</v>
      </c>
      <c r="C27" s="8" t="s">
        <v>41</v>
      </c>
      <c r="D27" s="7">
        <f>0.03+0.05</f>
        <v>0.08</v>
      </c>
      <c r="E27" s="7">
        <f>439.07+770.95</f>
        <v>1210.02</v>
      </c>
      <c r="F27" s="4"/>
    </row>
    <row r="28" spans="1:6" s="1" customFormat="1" ht="31.5" x14ac:dyDescent="0.25">
      <c r="A28" s="7">
        <v>19</v>
      </c>
      <c r="B28" s="8" t="s">
        <v>57</v>
      </c>
      <c r="C28" s="8" t="s">
        <v>42</v>
      </c>
      <c r="D28" s="7">
        <f>0.08+2.7+0.07</f>
        <v>2.85</v>
      </c>
      <c r="E28" s="7">
        <f>242.54+8185.28+223.89</f>
        <v>8651.7099999999991</v>
      </c>
      <c r="F28" s="4"/>
    </row>
    <row r="29" spans="1:6" s="1" customFormat="1" ht="78.75" x14ac:dyDescent="0.25">
      <c r="A29" s="7">
        <v>20</v>
      </c>
      <c r="B29" s="8" t="s">
        <v>65</v>
      </c>
      <c r="C29" s="8" t="s">
        <v>14</v>
      </c>
      <c r="D29" s="7">
        <f>0.003</f>
        <v>3.0000000000000001E-3</v>
      </c>
      <c r="E29" s="7">
        <f>20.88+0.01</f>
        <v>20.89</v>
      </c>
      <c r="F29" s="4"/>
    </row>
    <row r="30" spans="1:6" s="1" customFormat="1" ht="31.5" x14ac:dyDescent="0.25">
      <c r="A30" s="6">
        <v>21</v>
      </c>
      <c r="B30" s="8" t="s">
        <v>43</v>
      </c>
      <c r="C30" s="8" t="s">
        <v>44</v>
      </c>
      <c r="D30" s="7">
        <f>0.03</f>
        <v>0.03</v>
      </c>
      <c r="E30" s="7">
        <f>1139.91</f>
        <v>1139.9100000000001</v>
      </c>
      <c r="F30" s="4"/>
    </row>
    <row r="31" spans="1:6" ht="15.75" x14ac:dyDescent="0.25">
      <c r="A31" s="7"/>
      <c r="B31" s="8"/>
      <c r="C31" s="8"/>
      <c r="D31" s="7"/>
      <c r="E31" s="9">
        <f>SUM(E10:E30)</f>
        <v>353119.51000000013</v>
      </c>
      <c r="F31" s="4"/>
    </row>
    <row r="32" spans="1:6" ht="15.75" x14ac:dyDescent="0.25">
      <c r="A32" s="7"/>
      <c r="B32" s="12" t="s">
        <v>11</v>
      </c>
      <c r="C32" s="8"/>
      <c r="D32" s="7"/>
      <c r="E32" s="7"/>
      <c r="F32" s="4"/>
    </row>
    <row r="33" spans="1:6" s="1" customFormat="1" ht="15.75" x14ac:dyDescent="0.25">
      <c r="A33" s="7">
        <v>1</v>
      </c>
      <c r="B33" s="8" t="s">
        <v>58</v>
      </c>
      <c r="C33" s="8" t="s">
        <v>35</v>
      </c>
      <c r="D33" s="7">
        <v>1</v>
      </c>
      <c r="E33" s="7">
        <f>5012</f>
        <v>5012</v>
      </c>
      <c r="F33" s="4"/>
    </row>
    <row r="34" spans="1:6" s="1" customFormat="1" ht="15.75" x14ac:dyDescent="0.25">
      <c r="A34" s="7">
        <v>2</v>
      </c>
      <c r="B34" s="8" t="s">
        <v>59</v>
      </c>
      <c r="C34" s="8" t="s">
        <v>35</v>
      </c>
      <c r="D34" s="7">
        <v>1</v>
      </c>
      <c r="E34" s="7">
        <f>6069</f>
        <v>6069</v>
      </c>
      <c r="F34" s="4"/>
    </row>
    <row r="35" spans="1:6" s="1" customFormat="1" ht="15.75" x14ac:dyDescent="0.25">
      <c r="A35" s="7">
        <v>3</v>
      </c>
      <c r="B35" s="8" t="s">
        <v>60</v>
      </c>
      <c r="C35" s="8" t="s">
        <v>35</v>
      </c>
      <c r="D35" s="7">
        <v>1</v>
      </c>
      <c r="E35" s="7">
        <f>4284</f>
        <v>4284</v>
      </c>
      <c r="F35" s="4"/>
    </row>
    <row r="36" spans="1:6" s="1" customFormat="1" ht="15.75" x14ac:dyDescent="0.25">
      <c r="A36" s="7">
        <v>4</v>
      </c>
      <c r="B36" s="8" t="s">
        <v>61</v>
      </c>
      <c r="C36" s="8" t="s">
        <v>35</v>
      </c>
      <c r="D36" s="7">
        <f>1</f>
        <v>1</v>
      </c>
      <c r="E36" s="7">
        <f>2381</f>
        <v>2381</v>
      </c>
      <c r="F36" s="4"/>
    </row>
    <row r="37" spans="1:6" s="1" customFormat="1" ht="15.75" x14ac:dyDescent="0.25">
      <c r="A37" s="7">
        <v>5</v>
      </c>
      <c r="B37" s="8" t="s">
        <v>62</v>
      </c>
      <c r="C37" s="8" t="s">
        <v>63</v>
      </c>
      <c r="D37" s="7">
        <f>2</f>
        <v>2</v>
      </c>
      <c r="E37" s="7">
        <f>2554</f>
        <v>2554</v>
      </c>
      <c r="F37" s="4"/>
    </row>
    <row r="38" spans="1:6" ht="31.5" x14ac:dyDescent="0.25">
      <c r="A38" s="7">
        <v>6</v>
      </c>
      <c r="B38" s="8" t="s">
        <v>31</v>
      </c>
      <c r="C38" s="8" t="s">
        <v>13</v>
      </c>
      <c r="D38" s="7">
        <f>0.01+0.01+0.08+0.02+0.04+0.19+0.02+0.01</f>
        <v>0.38</v>
      </c>
      <c r="E38" s="7">
        <f>508.2+508.2+3942.01+1412.21+167.68+939.24+943.58+1878.48+1887.17+9570.45+83.84+4246.13+146.38+1058.18+41.92+574.38</f>
        <v>27908.050000000003</v>
      </c>
      <c r="F38" s="4"/>
    </row>
    <row r="39" spans="1:6" s="1" customFormat="1" ht="47.25" x14ac:dyDescent="0.25">
      <c r="A39" s="7">
        <v>7</v>
      </c>
      <c r="B39" s="8" t="s">
        <v>96</v>
      </c>
      <c r="C39" s="8" t="s">
        <v>12</v>
      </c>
      <c r="D39" s="7">
        <f>0.03</f>
        <v>0.03</v>
      </c>
      <c r="E39" s="7">
        <f>2578.58</f>
        <v>2578.58</v>
      </c>
      <c r="F39" s="4"/>
    </row>
    <row r="40" spans="1:6" s="1" customFormat="1" ht="47.25" x14ac:dyDescent="0.25">
      <c r="A40" s="7">
        <v>8</v>
      </c>
      <c r="B40" s="8" t="s">
        <v>84</v>
      </c>
      <c r="C40" s="8" t="s">
        <v>12</v>
      </c>
      <c r="D40" s="7">
        <f>0.03</f>
        <v>0.03</v>
      </c>
      <c r="E40" s="7">
        <f>1683.97</f>
        <v>1683.97</v>
      </c>
      <c r="F40" s="4"/>
    </row>
    <row r="41" spans="1:6" s="1" customFormat="1" ht="78.75" x14ac:dyDescent="0.25">
      <c r="A41" s="7">
        <v>9</v>
      </c>
      <c r="B41" s="8" t="s">
        <v>66</v>
      </c>
      <c r="C41" s="8" t="s">
        <v>67</v>
      </c>
      <c r="D41" s="7">
        <f>0.061</f>
        <v>6.0999999999999999E-2</v>
      </c>
      <c r="E41" s="7">
        <f>1047.45+807.18+3.3</f>
        <v>1857.93</v>
      </c>
      <c r="F41" s="4"/>
    </row>
    <row r="42" spans="1:6" s="1" customFormat="1" ht="31.5" x14ac:dyDescent="0.25">
      <c r="A42" s="7">
        <v>10</v>
      </c>
      <c r="B42" s="8" t="s">
        <v>85</v>
      </c>
      <c r="C42" s="8" t="s">
        <v>33</v>
      </c>
      <c r="D42" s="7">
        <f>0.04+0.05</f>
        <v>0.09</v>
      </c>
      <c r="E42" s="7">
        <f>832.73+1061.28</f>
        <v>1894.01</v>
      </c>
      <c r="F42" s="4"/>
    </row>
    <row r="43" spans="1:6" s="1" customFormat="1" ht="31.5" x14ac:dyDescent="0.25">
      <c r="A43" s="7">
        <v>11</v>
      </c>
      <c r="B43" s="8" t="s">
        <v>86</v>
      </c>
      <c r="C43" s="8" t="s">
        <v>33</v>
      </c>
      <c r="D43" s="7">
        <f>0.01+0.01</f>
        <v>0.02</v>
      </c>
      <c r="E43" s="7">
        <f>348.03+353.75</f>
        <v>701.78</v>
      </c>
      <c r="F43" s="4"/>
    </row>
    <row r="44" spans="1:6" s="1" customFormat="1" ht="31.5" x14ac:dyDescent="0.25">
      <c r="A44" s="7">
        <v>12</v>
      </c>
      <c r="B44" s="8" t="s">
        <v>92</v>
      </c>
      <c r="C44" s="8" t="s">
        <v>13</v>
      </c>
      <c r="D44" s="7">
        <f>0.02</f>
        <v>0.02</v>
      </c>
      <c r="E44" s="7">
        <f>42303.49</f>
        <v>42303.49</v>
      </c>
      <c r="F44" s="4"/>
    </row>
    <row r="45" spans="1:6" s="1" customFormat="1" ht="31.5" x14ac:dyDescent="0.25">
      <c r="A45" s="7">
        <v>13</v>
      </c>
      <c r="B45" s="8" t="s">
        <v>95</v>
      </c>
      <c r="C45" s="8" t="s">
        <v>13</v>
      </c>
      <c r="D45" s="7">
        <f>0.05</f>
        <v>0.05</v>
      </c>
      <c r="E45" s="7">
        <f>14037.16</f>
        <v>14037.16</v>
      </c>
      <c r="F45" s="4"/>
    </row>
    <row r="46" spans="1:6" s="1" customFormat="1" ht="31.5" x14ac:dyDescent="0.25">
      <c r="A46" s="7">
        <v>14</v>
      </c>
      <c r="B46" s="8" t="s">
        <v>64</v>
      </c>
      <c r="C46" s="8" t="s">
        <v>34</v>
      </c>
      <c r="D46" s="7">
        <v>0.2</v>
      </c>
      <c r="E46" s="7">
        <f>2089.02</f>
        <v>2089.02</v>
      </c>
      <c r="F46" s="4"/>
    </row>
    <row r="47" spans="1:6" s="1" customFormat="1" ht="31.5" x14ac:dyDescent="0.25">
      <c r="A47" s="7">
        <v>15</v>
      </c>
      <c r="B47" s="8" t="s">
        <v>73</v>
      </c>
      <c r="C47" s="8" t="s">
        <v>34</v>
      </c>
      <c r="D47" s="7">
        <f>0.2</f>
        <v>0.2</v>
      </c>
      <c r="E47" s="7">
        <f>2089.02</f>
        <v>2089.02</v>
      </c>
      <c r="F47" s="4"/>
    </row>
    <row r="48" spans="1:6" s="1" customFormat="1" ht="31.5" x14ac:dyDescent="0.25">
      <c r="A48" s="7">
        <v>16</v>
      </c>
      <c r="B48" s="8" t="s">
        <v>45</v>
      </c>
      <c r="C48" s="8" t="s">
        <v>32</v>
      </c>
      <c r="D48" s="7">
        <f>3+2+3</f>
        <v>8</v>
      </c>
      <c r="E48" s="7">
        <f>9948.84+6632.55+9948.84</f>
        <v>26530.23</v>
      </c>
      <c r="F48" s="4"/>
    </row>
    <row r="49" spans="1:6" s="1" customFormat="1" ht="31.5" x14ac:dyDescent="0.25">
      <c r="A49" s="7">
        <v>17</v>
      </c>
      <c r="B49" s="8" t="s">
        <v>36</v>
      </c>
      <c r="C49" s="8" t="s">
        <v>37</v>
      </c>
      <c r="D49" s="7">
        <f>4.919</f>
        <v>4.9189999999999996</v>
      </c>
      <c r="E49" s="7">
        <f>25123.08</f>
        <v>25123.08</v>
      </c>
      <c r="F49" s="4"/>
    </row>
    <row r="50" spans="1:6" s="1" customFormat="1" ht="31.5" x14ac:dyDescent="0.25">
      <c r="A50" s="7">
        <v>18</v>
      </c>
      <c r="B50" s="8" t="s">
        <v>38</v>
      </c>
      <c r="C50" s="8" t="s">
        <v>37</v>
      </c>
      <c r="D50" s="7">
        <f>2.079</f>
        <v>2.0790000000000002</v>
      </c>
      <c r="E50" s="7">
        <f>12468.72</f>
        <v>12468.72</v>
      </c>
      <c r="F50" s="4"/>
    </row>
    <row r="51" spans="1:6" s="1" customFormat="1" ht="78.75" x14ac:dyDescent="0.25">
      <c r="A51" s="7">
        <v>19</v>
      </c>
      <c r="B51" s="8" t="s">
        <v>98</v>
      </c>
      <c r="C51" s="8" t="s">
        <v>14</v>
      </c>
      <c r="D51" s="7">
        <f>0.6</f>
        <v>0.6</v>
      </c>
      <c r="E51" s="7">
        <f>6535.44</f>
        <v>6535.44</v>
      </c>
      <c r="F51" s="4"/>
    </row>
    <row r="52" spans="1:6" s="1" customFormat="1" ht="78.75" x14ac:dyDescent="0.25">
      <c r="A52" s="7">
        <v>20</v>
      </c>
      <c r="B52" s="8" t="s">
        <v>46</v>
      </c>
      <c r="C52" s="8" t="s">
        <v>14</v>
      </c>
      <c r="D52" s="7">
        <f>2.079</f>
        <v>2.0790000000000002</v>
      </c>
      <c r="E52" s="7">
        <f>79199.36</f>
        <v>79199.360000000001</v>
      </c>
      <c r="F52" s="4"/>
    </row>
    <row r="53" spans="1:6" s="1" customFormat="1" ht="78.75" x14ac:dyDescent="0.25">
      <c r="A53" s="7">
        <v>21</v>
      </c>
      <c r="B53" s="8" t="s">
        <v>99</v>
      </c>
      <c r="C53" s="8" t="s">
        <v>14</v>
      </c>
      <c r="D53" s="7">
        <f>1.63</f>
        <v>1.63</v>
      </c>
      <c r="E53" s="7">
        <f>13467.25</f>
        <v>13467.25</v>
      </c>
      <c r="F53" s="4"/>
    </row>
    <row r="54" spans="1:6" s="1" customFormat="1" ht="78.75" x14ac:dyDescent="0.25">
      <c r="A54" s="7">
        <v>22</v>
      </c>
      <c r="B54" s="8" t="s">
        <v>100</v>
      </c>
      <c r="C54" s="8" t="s">
        <v>14</v>
      </c>
      <c r="D54" s="7">
        <f>4.919</f>
        <v>4.9189999999999996</v>
      </c>
      <c r="E54" s="7">
        <f>135382.56</f>
        <v>135382.56</v>
      </c>
      <c r="F54" s="4"/>
    </row>
    <row r="55" spans="1:6" s="1" customFormat="1" ht="78.75" x14ac:dyDescent="0.25">
      <c r="A55" s="7">
        <v>23</v>
      </c>
      <c r="B55" s="15" t="s">
        <v>54</v>
      </c>
      <c r="C55" s="8" t="s">
        <v>14</v>
      </c>
      <c r="D55" s="7">
        <f>0.653</f>
        <v>0.65300000000000002</v>
      </c>
      <c r="E55" s="7">
        <f>16197.47</f>
        <v>16197.47</v>
      </c>
      <c r="F55" s="4"/>
    </row>
    <row r="56" spans="1:6" s="1" customFormat="1" ht="78.75" x14ac:dyDescent="0.25">
      <c r="A56" s="7">
        <v>24</v>
      </c>
      <c r="B56" s="15" t="s">
        <v>55</v>
      </c>
      <c r="C56" s="8" t="s">
        <v>14</v>
      </c>
      <c r="D56" s="7">
        <f>0.036</f>
        <v>3.5999999999999997E-2</v>
      </c>
      <c r="E56" s="7">
        <f>1116.27</f>
        <v>1116.27</v>
      </c>
      <c r="F56" s="4"/>
    </row>
    <row r="57" spans="1:6" s="1" customFormat="1" ht="78.75" x14ac:dyDescent="0.25">
      <c r="A57" s="7">
        <v>25</v>
      </c>
      <c r="B57" s="15" t="s">
        <v>101</v>
      </c>
      <c r="C57" s="8" t="s">
        <v>14</v>
      </c>
      <c r="D57" s="7">
        <f>0.468</f>
        <v>0.46800000000000003</v>
      </c>
      <c r="E57" s="7">
        <f>8313.38</f>
        <v>8313.3799999999992</v>
      </c>
      <c r="F57" s="4"/>
    </row>
    <row r="58" spans="1:6" ht="78.75" x14ac:dyDescent="0.25">
      <c r="A58" s="7">
        <v>26</v>
      </c>
      <c r="B58" s="8" t="s">
        <v>39</v>
      </c>
      <c r="C58" s="8" t="s">
        <v>14</v>
      </c>
      <c r="D58" s="7">
        <f>0.032</f>
        <v>3.2000000000000001E-2</v>
      </c>
      <c r="E58" s="7">
        <f>1080.68</f>
        <v>1080.68</v>
      </c>
      <c r="F58" s="4"/>
    </row>
    <row r="59" spans="1:6" s="1" customFormat="1" ht="78.75" x14ac:dyDescent="0.25">
      <c r="A59" s="7">
        <v>27</v>
      </c>
      <c r="B59" s="15" t="s">
        <v>102</v>
      </c>
      <c r="C59" s="8" t="s">
        <v>14</v>
      </c>
      <c r="D59" s="7">
        <f>0.042</f>
        <v>4.2000000000000003E-2</v>
      </c>
      <c r="E59" s="7">
        <f>343.66+1455.7</f>
        <v>1799.3600000000001</v>
      </c>
      <c r="F59" s="4"/>
    </row>
    <row r="60" spans="1:6" s="1" customFormat="1" ht="47.25" x14ac:dyDescent="0.25">
      <c r="A60" s="7">
        <v>28</v>
      </c>
      <c r="B60" s="8" t="s">
        <v>47</v>
      </c>
      <c r="C60" s="8" t="s">
        <v>37</v>
      </c>
      <c r="D60" s="7">
        <f>0.205</f>
        <v>0.20499999999999999</v>
      </c>
      <c r="E60" s="7">
        <f>8727.45</f>
        <v>8727.4500000000007</v>
      </c>
      <c r="F60" s="4"/>
    </row>
    <row r="61" spans="1:6" s="1" customFormat="1" ht="47.25" x14ac:dyDescent="0.25">
      <c r="A61" s="7">
        <v>29</v>
      </c>
      <c r="B61" s="8" t="s">
        <v>89</v>
      </c>
      <c r="C61" s="8" t="s">
        <v>37</v>
      </c>
      <c r="D61" s="7">
        <f>0.213</f>
        <v>0.21299999999999999</v>
      </c>
      <c r="E61" s="7">
        <f>11398.83</f>
        <v>11398.83</v>
      </c>
      <c r="F61" s="4"/>
    </row>
    <row r="62" spans="1:6" s="1" customFormat="1" ht="31.5" x14ac:dyDescent="0.25">
      <c r="A62" s="7">
        <v>30</v>
      </c>
      <c r="B62" s="8" t="s">
        <v>90</v>
      </c>
      <c r="C62" s="8" t="s">
        <v>91</v>
      </c>
      <c r="D62" s="7">
        <f>1+1</f>
        <v>2</v>
      </c>
      <c r="E62" s="7">
        <f>115200+180000</f>
        <v>295200</v>
      </c>
      <c r="F62" s="4"/>
    </row>
    <row r="63" spans="1:6" s="1" customFormat="1" ht="31.5" x14ac:dyDescent="0.25">
      <c r="A63" s="7">
        <v>31</v>
      </c>
      <c r="B63" s="8" t="s">
        <v>80</v>
      </c>
      <c r="C63" s="8" t="s">
        <v>68</v>
      </c>
      <c r="D63" s="7">
        <f>0.05</f>
        <v>0.05</v>
      </c>
      <c r="E63" s="7">
        <f>4087.55</f>
        <v>4087.55</v>
      </c>
      <c r="F63" s="4"/>
    </row>
    <row r="64" spans="1:6" s="1" customFormat="1" ht="31.5" x14ac:dyDescent="0.25">
      <c r="A64" s="7">
        <v>32</v>
      </c>
      <c r="B64" s="8" t="s">
        <v>69</v>
      </c>
      <c r="C64" s="8" t="s">
        <v>70</v>
      </c>
      <c r="D64" s="7">
        <f>0.08</f>
        <v>0.08</v>
      </c>
      <c r="E64" s="7">
        <f>578.79</f>
        <v>578.79</v>
      </c>
      <c r="F64" s="4"/>
    </row>
    <row r="65" spans="1:7" s="1" customFormat="1" ht="15.75" x14ac:dyDescent="0.25">
      <c r="A65" s="7">
        <v>33</v>
      </c>
      <c r="B65" s="8" t="s">
        <v>97</v>
      </c>
      <c r="C65" s="8" t="s">
        <v>30</v>
      </c>
      <c r="D65" s="7">
        <f>0.05</f>
        <v>0.05</v>
      </c>
      <c r="E65" s="7">
        <f>442.45+80.79</f>
        <v>523.24</v>
      </c>
      <c r="F65" s="4"/>
    </row>
    <row r="66" spans="1:7" s="1" customFormat="1" ht="15.75" x14ac:dyDescent="0.25">
      <c r="A66" s="7">
        <v>34</v>
      </c>
      <c r="B66" s="8" t="s">
        <v>103</v>
      </c>
      <c r="C66" s="8" t="s">
        <v>30</v>
      </c>
      <c r="D66" s="7">
        <f>0.45</f>
        <v>0.45</v>
      </c>
      <c r="E66" s="7">
        <f>4576.29+1438.67</f>
        <v>6014.96</v>
      </c>
      <c r="F66" s="4"/>
    </row>
    <row r="67" spans="1:7" s="1" customFormat="1" ht="31.5" x14ac:dyDescent="0.25">
      <c r="A67" s="7">
        <v>35</v>
      </c>
      <c r="B67" s="8" t="s">
        <v>82</v>
      </c>
      <c r="C67" s="8" t="s">
        <v>83</v>
      </c>
      <c r="D67" s="7">
        <f>1.89</f>
        <v>1.89</v>
      </c>
      <c r="E67" s="7">
        <f>31525.42+270.07+27</f>
        <v>31822.489999999998</v>
      </c>
      <c r="F67" s="4"/>
    </row>
    <row r="68" spans="1:7" s="1" customFormat="1" ht="47.25" x14ac:dyDescent="0.25">
      <c r="A68" s="7">
        <v>36</v>
      </c>
      <c r="B68" s="8" t="s">
        <v>87</v>
      </c>
      <c r="C68" s="8" t="s">
        <v>88</v>
      </c>
      <c r="D68" s="7">
        <f>1.1</f>
        <v>1.1000000000000001</v>
      </c>
      <c r="E68" s="7">
        <f>5063.13+668.14+804.38</f>
        <v>6535.6500000000005</v>
      </c>
      <c r="F68" s="4"/>
    </row>
    <row r="69" spans="1:7" s="1" customFormat="1" ht="31.5" x14ac:dyDescent="0.25">
      <c r="A69" s="7">
        <v>37</v>
      </c>
      <c r="B69" s="8" t="s">
        <v>81</v>
      </c>
      <c r="C69" s="8" t="s">
        <v>53</v>
      </c>
      <c r="D69" s="7">
        <f>1270</f>
        <v>1270</v>
      </c>
      <c r="E69" s="7">
        <f>383006.6</f>
        <v>383006.6</v>
      </c>
      <c r="F69" s="4"/>
    </row>
    <row r="70" spans="1:7" s="1" customFormat="1" ht="47.25" x14ac:dyDescent="0.25">
      <c r="A70" s="7">
        <v>38</v>
      </c>
      <c r="B70" s="8" t="s">
        <v>49</v>
      </c>
      <c r="C70" s="8" t="s">
        <v>50</v>
      </c>
      <c r="D70" s="7">
        <f>10</f>
        <v>10</v>
      </c>
      <c r="E70" s="7">
        <f>8776.1</f>
        <v>8776.1</v>
      </c>
      <c r="F70" s="4"/>
    </row>
    <row r="71" spans="1:7" s="1" customFormat="1" ht="15.75" x14ac:dyDescent="0.25">
      <c r="A71" s="7">
        <v>39</v>
      </c>
      <c r="B71" s="8" t="s">
        <v>71</v>
      </c>
      <c r="C71" s="8" t="s">
        <v>72</v>
      </c>
      <c r="D71" s="7">
        <f>1+0.5</f>
        <v>1.5</v>
      </c>
      <c r="E71" s="7">
        <f>1416.04+741.03</f>
        <v>2157.0699999999997</v>
      </c>
      <c r="F71" s="4"/>
    </row>
    <row r="72" spans="1:7" s="1" customFormat="1" ht="15.75" x14ac:dyDescent="0.25">
      <c r="A72" s="7"/>
      <c r="B72" s="8"/>
      <c r="C72" s="8"/>
      <c r="D72" s="7"/>
      <c r="E72" s="13">
        <f>SUM(E33:E71)</f>
        <v>1203485.5400000003</v>
      </c>
      <c r="F72" s="4"/>
    </row>
    <row r="73" spans="1:7" ht="15.75" x14ac:dyDescent="0.25">
      <c r="A73" s="7"/>
      <c r="B73" s="8" t="s">
        <v>9</v>
      </c>
      <c r="C73" s="7"/>
      <c r="D73" s="7"/>
      <c r="E73" s="9">
        <f>E31+E72</f>
        <v>1556605.0500000003</v>
      </c>
      <c r="F73" s="4"/>
    </row>
    <row r="74" spans="1:7" ht="15.75" x14ac:dyDescent="0.25">
      <c r="A74" s="7"/>
      <c r="B74" s="8"/>
      <c r="C74" s="7"/>
      <c r="D74" s="7"/>
      <c r="E74" s="7"/>
      <c r="F74" s="4"/>
    </row>
    <row r="75" spans="1:7" ht="15.75" x14ac:dyDescent="0.25">
      <c r="A75" s="10"/>
      <c r="B75" s="10"/>
      <c r="C75" s="10"/>
      <c r="D75" s="10"/>
      <c r="E75" s="10"/>
      <c r="F75" s="4"/>
    </row>
    <row r="76" spans="1:7" ht="15.75" x14ac:dyDescent="0.25">
      <c r="A76" s="10"/>
      <c r="B76" s="10" t="s">
        <v>18</v>
      </c>
      <c r="C76" s="10" t="s">
        <v>19</v>
      </c>
      <c r="D76" s="10"/>
      <c r="E76" s="10"/>
      <c r="F76" s="1"/>
    </row>
    <row r="77" spans="1:7" x14ac:dyDescent="0.25">
      <c r="A77" s="2"/>
      <c r="B77" s="2"/>
      <c r="C77" s="2"/>
      <c r="D77" s="2"/>
      <c r="E77" s="2"/>
      <c r="F77" s="1"/>
    </row>
    <row r="78" spans="1:7" x14ac:dyDescent="0.25">
      <c r="A78" s="2"/>
      <c r="B78" s="2"/>
      <c r="C78" s="2"/>
      <c r="D78" s="2"/>
      <c r="E78" s="2"/>
      <c r="F78" s="1"/>
    </row>
    <row r="79" spans="1:7" x14ac:dyDescent="0.25">
      <c r="A79" s="2"/>
      <c r="B79" s="2" t="s">
        <v>20</v>
      </c>
      <c r="C79" s="2"/>
      <c r="D79" s="2"/>
      <c r="E79" s="2"/>
      <c r="F79" s="1"/>
    </row>
    <row r="80" spans="1:7" x14ac:dyDescent="0.25">
      <c r="A80" s="2"/>
      <c r="B80" s="2"/>
      <c r="C80" s="2"/>
      <c r="D80" s="2"/>
      <c r="E80" s="2"/>
      <c r="F80" s="14"/>
      <c r="G80" s="14"/>
    </row>
    <row r="81" spans="1:7" x14ac:dyDescent="0.25">
      <c r="A81" s="2"/>
      <c r="B81" s="2"/>
      <c r="C81" s="2"/>
      <c r="D81" s="2"/>
      <c r="E81" s="2"/>
    </row>
    <row r="82" spans="1:7" x14ac:dyDescent="0.25">
      <c r="A82" s="2"/>
      <c r="B82" s="2"/>
      <c r="C82" s="2"/>
      <c r="D82" s="2"/>
      <c r="E82" s="2"/>
      <c r="F82" s="14"/>
    </row>
    <row r="83" spans="1:7" x14ac:dyDescent="0.25">
      <c r="A83" s="2"/>
      <c r="B83" s="2"/>
      <c r="C83" s="2"/>
      <c r="D83" s="2"/>
      <c r="E83" s="2"/>
      <c r="G83" s="14"/>
    </row>
    <row r="84" spans="1:7" x14ac:dyDescent="0.25">
      <c r="A84" s="2"/>
      <c r="B84" s="2"/>
      <c r="C84" s="2"/>
      <c r="D84" s="2"/>
      <c r="E84" s="2"/>
    </row>
    <row r="85" spans="1:7" x14ac:dyDescent="0.25">
      <c r="A85" s="2"/>
      <c r="B85" s="2"/>
      <c r="C85" s="2"/>
      <c r="D85" s="2"/>
      <c r="E85" s="2"/>
    </row>
    <row r="86" spans="1:7" x14ac:dyDescent="0.25">
      <c r="A86" s="2"/>
      <c r="B86" s="2"/>
      <c r="C86" s="2"/>
      <c r="D86" s="2"/>
      <c r="E86" s="2"/>
    </row>
    <row r="87" spans="1:7" x14ac:dyDescent="0.25">
      <c r="A87" s="2"/>
      <c r="B87" s="2"/>
      <c r="C87" s="2"/>
      <c r="D87" s="2"/>
      <c r="E87" s="2"/>
    </row>
    <row r="88" spans="1:7" x14ac:dyDescent="0.25">
      <c r="A88" s="2"/>
      <c r="B88" s="2"/>
      <c r="C88" s="2"/>
      <c r="D88" s="2"/>
      <c r="E88" s="2"/>
    </row>
    <row r="89" spans="1:7" x14ac:dyDescent="0.25">
      <c r="A89" s="2"/>
      <c r="B89" s="2"/>
      <c r="C89" s="2"/>
      <c r="D89" s="2"/>
      <c r="E89" s="2"/>
    </row>
    <row r="90" spans="1:7" x14ac:dyDescent="0.25">
      <c r="A90" s="2"/>
      <c r="B90" s="2"/>
      <c r="C90" s="2"/>
      <c r="D90" s="2"/>
      <c r="E90" s="2"/>
    </row>
    <row r="91" spans="1:7" x14ac:dyDescent="0.25">
      <c r="A91" s="2"/>
      <c r="B91" s="2"/>
      <c r="C91" s="2"/>
      <c r="D91" s="2"/>
      <c r="E91" s="2"/>
    </row>
    <row r="92" spans="1:7" x14ac:dyDescent="0.25">
      <c r="A92" s="2"/>
      <c r="B92" s="2"/>
      <c r="C92" s="2"/>
      <c r="D92" s="2"/>
      <c r="E92" s="2"/>
    </row>
    <row r="93" spans="1:7" x14ac:dyDescent="0.25">
      <c r="A93" s="2"/>
      <c r="B93" s="2"/>
      <c r="C93" s="2"/>
      <c r="D93" s="2"/>
      <c r="E93" s="2"/>
    </row>
    <row r="94" spans="1:7" x14ac:dyDescent="0.25">
      <c r="A94" s="2"/>
      <c r="B94" s="2"/>
      <c r="C94" s="2"/>
      <c r="D94" s="2"/>
      <c r="E94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2018-02-10T10:38:44Z</cp:lastPrinted>
  <dcterms:created xsi:type="dcterms:W3CDTF">2016-09-29T06:37:31Z</dcterms:created>
  <dcterms:modified xsi:type="dcterms:W3CDTF">2018-02-10T10:41:46Z</dcterms:modified>
</cp:coreProperties>
</file>