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8" i="1" l="1"/>
  <c r="D58" i="1"/>
  <c r="E16" i="1"/>
  <c r="E12" i="1"/>
  <c r="D12" i="1"/>
  <c r="E25" i="1"/>
  <c r="D25" i="1"/>
  <c r="E24" i="1"/>
  <c r="E23" i="1"/>
  <c r="D23" i="1"/>
  <c r="D71" i="1"/>
  <c r="D69" i="1"/>
  <c r="D68" i="1"/>
  <c r="E49" i="1" l="1"/>
  <c r="D49" i="1" l="1"/>
  <c r="E36" i="1"/>
  <c r="D36" i="1"/>
  <c r="E32" i="1"/>
  <c r="D32" i="1"/>
  <c r="E34" i="1"/>
  <c r="D34" i="1"/>
  <c r="E13" i="1"/>
  <c r="D13" i="1"/>
  <c r="E10" i="1"/>
  <c r="D10" i="1"/>
  <c r="E26" i="1"/>
  <c r="D26" i="1"/>
  <c r="E28" i="1" l="1"/>
  <c r="E38" i="1" l="1"/>
  <c r="D38" i="1"/>
  <c r="E27" i="1"/>
  <c r="E48" i="1" l="1"/>
  <c r="D48" i="1"/>
  <c r="E47" i="1"/>
  <c r="D47" i="1"/>
  <c r="E46" i="1"/>
  <c r="D46" i="1"/>
  <c r="E45" i="1"/>
  <c r="D45" i="1"/>
  <c r="E44" i="1"/>
  <c r="D44" i="1"/>
  <c r="D43" i="1"/>
  <c r="E42" i="1"/>
  <c r="D42" i="1"/>
  <c r="E41" i="1"/>
  <c r="D41" i="1"/>
  <c r="E40" i="1"/>
  <c r="D40" i="1"/>
  <c r="E52" i="1"/>
  <c r="D52" i="1"/>
  <c r="E33" i="1"/>
  <c r="D33" i="1"/>
  <c r="E15" i="1"/>
  <c r="D15" i="1"/>
  <c r="E14" i="1"/>
  <c r="D14" i="1"/>
  <c r="E11" i="1"/>
  <c r="E30" i="1" s="1"/>
  <c r="D11" i="1"/>
  <c r="D27" i="1"/>
  <c r="E59" i="1" l="1"/>
  <c r="H68" i="1"/>
  <c r="D70" i="1"/>
  <c r="E60" i="1" l="1"/>
</calcChain>
</file>

<file path=xl/sharedStrings.xml><?xml version="1.0" encoding="utf-8"?>
<sst xmlns="http://schemas.openxmlformats.org/spreadsheetml/2006/main" count="118" uniqueCount="95">
  <si>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</si>
  <si>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</si>
  <si>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</si>
  <si>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</si>
  <si>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</si>
  <si>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</si>
  <si>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</si>
  <si>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</si>
  <si>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</si>
  <si>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</si>
  <si>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</si>
  <si>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</si>
  <si>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</si>
  <si>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</si>
  <si>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</si>
  <si>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</si>
  <si>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</si>
  <si>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</si>
  <si>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</si>
  <si>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</si>
  <si>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</si>
  <si>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</si>
  <si>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</si>
  <si>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</si>
  <si>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</si>
  <si>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</si>
  <si>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</si>
  <si>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</si>
  <si>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 фильтров</t>
  </si>
  <si>
    <t>100 сгонов</t>
  </si>
  <si>
    <t xml:space="preserve">                                        по улице 8 Марта</t>
  </si>
  <si>
    <t>Очистка канализационной сети внутренней</t>
  </si>
  <si>
    <t>100м3 воды</t>
  </si>
  <si>
    <t>100шт приб.</t>
  </si>
  <si>
    <t>Демонтаж элеваторов</t>
  </si>
  <si>
    <t>Установка элеваторов  после прочистки и ревизии</t>
  </si>
  <si>
    <t>10шт</t>
  </si>
  <si>
    <t>,</t>
  </si>
  <si>
    <t>Смена сгонов у трубопроводов диам. до 20мм</t>
  </si>
  <si>
    <t xml:space="preserve"> </t>
  </si>
  <si>
    <t>Прочистка фильтров ГВС диам.80мм</t>
  </si>
  <si>
    <t>,,</t>
  </si>
  <si>
    <t>Рыжов А.А.</t>
  </si>
  <si>
    <t>т/обсл</t>
  </si>
  <si>
    <t>т/рем</t>
  </si>
  <si>
    <t>по акту</t>
  </si>
  <si>
    <t>Водоотлив  из подвала электрическими насосами</t>
  </si>
  <si>
    <t>Смена дверных приборов :замки навесные</t>
  </si>
  <si>
    <t>Установка манометров с трехходовым краном</t>
  </si>
  <si>
    <t>Механизированная уборка снега на придомовой территории</t>
  </si>
  <si>
    <t>мин</t>
  </si>
  <si>
    <t>100 шт.</t>
  </si>
  <si>
    <t>100м2 отремонтированной поверхности</t>
  </si>
  <si>
    <t>100м2 обработанной поверхности</t>
  </si>
  <si>
    <t>Окраска масляными составами ранее окрашенных металлических решеток и оград без рельефа за 2 раза</t>
  </si>
  <si>
    <t>Окраска масляными составами ранее окрашенных поверхностей труб стальных за 2 раза</t>
  </si>
  <si>
    <t>Установка термометров</t>
  </si>
  <si>
    <t>Смена кранов на шаровые краны диам. 15,20,25,32 мм</t>
  </si>
  <si>
    <t>Смена досок на скамейках</t>
  </si>
  <si>
    <t>100м2</t>
  </si>
  <si>
    <t>имущества МКД, выполненных за 2022  года на жилом доме № 16</t>
  </si>
  <si>
    <t>Установка хомутов диаметром трубопроводов до 100 мм</t>
  </si>
  <si>
    <t>Смена ламп накаливания на светодиодные</t>
  </si>
  <si>
    <t>Смена выключателей</t>
  </si>
  <si>
    <t>Врезка в действующие внутренние сети трубопроводов отопления и водоснабжения диаметром 15мм</t>
  </si>
  <si>
    <t>1 врезка</t>
  </si>
  <si>
    <t>100 м трубопровода с фасонными частями</t>
  </si>
  <si>
    <t>Окраска масляными составами ранее окрашенных больших металлических поверхностей (кроме крыш) за один раз</t>
  </si>
  <si>
    <t>Услуги экскаватора-погрузчика,самосвала,погрузка и вывоз снега с придомовой территории</t>
  </si>
  <si>
    <t>м3</t>
  </si>
  <si>
    <t>Усиление сварных швов (наплавкой)</t>
  </si>
  <si>
    <t>1м шва</t>
  </si>
  <si>
    <t>Смена трубопроводов из чугунных канализационных труб диаметром до 100 мм</t>
  </si>
  <si>
    <t>Ремонт групповых щитков без смены автоматов</t>
  </si>
  <si>
    <t>Окраска масляными составами ранее окрашенных металлических решеток и оград без рельефа за 1 раз</t>
  </si>
  <si>
    <t>Ремонт задвижек диаметром до 100мм без снятия с места</t>
  </si>
  <si>
    <t>100шт.арматуры</t>
  </si>
  <si>
    <t>Смена ламп люминесцентных</t>
  </si>
  <si>
    <t>Смена розеток</t>
  </si>
  <si>
    <t xml:space="preserve">100м </t>
  </si>
  <si>
    <t>Смена провода осветительных сетей</t>
  </si>
  <si>
    <t>Демонтаж бетонных плитных тротуаров с заполнением швов цементным раствором</t>
  </si>
  <si>
    <t>100м2 тротуара</t>
  </si>
  <si>
    <t xml:space="preserve">Устройтство покрытия толщиной 4см из горячих асфальтобетонных смесей </t>
  </si>
  <si>
    <t>1000м2 покрытия</t>
  </si>
  <si>
    <t>Ремонт штукатурки гладких фасадов по камню и бетону с земли и лесов</t>
  </si>
  <si>
    <t>Огрунтовка ранее окрашенных фасадов под окраску перхлорвиниловыми красками</t>
  </si>
  <si>
    <t>Шпатлевка ранее окрашенных фасадов под окраску перхлорвиниловыми красками</t>
  </si>
  <si>
    <t>Окраска перхловиниловыми красками по подготовленной поверхности фасадов простых за 2 раза с земли и лесов</t>
  </si>
  <si>
    <t>Окраска масляными составами ранее окрашенных больших металлических поверхностей(кроме крыш) за 2 раза</t>
  </si>
  <si>
    <t>Смена отдельных участков трубопроводов с заготовкой труб в построечных условиях</t>
  </si>
  <si>
    <t>Установка зеркала</t>
  </si>
  <si>
    <t>Механизированная обработка придомовой территории ПСС</t>
  </si>
  <si>
    <t>дом</t>
  </si>
  <si>
    <t>Простая окраска масляными составами ранее окрашенных скамеек без подготовки с расчисткой старой краски до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</si>
</sst>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0" fontId="0" fillId="0" borderId="3" xfId="0" applyBorder="1"/>
    <xf numFmtId="0" fontId="0" fillId="0" borderId="1" xfId="0" applyFont="1" applyBorder="1" applyAlignment="1">
      <alignment horizontal="left" vertical="distributed" wrapText="1"/>
    </xf>
    <xf numFmtId="0" fontId="0" fillId="0" borderId="3" xfId="0" applyBorder="1" applyAlignment="1"/>
    <xf numFmtId="2" fontId="0" fillId="2" borderId="0" xfId="0" applyNumberFormat="1" applyFill="1" applyBorder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6"/>
  <sheetViews>
    <sheetView tabSelected="1" topLeftCell="A55" zoomScale="124" zoomScaleNormal="124" workbookViewId="0">
      <selection activeCell="G15" sqref="G1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2.140625" customWidth="1"/>
    <col min="5" max="5" width="13.5703125" customWidth="1"/>
    <col min="7" max="7" width="10.140625" customWidth="1"/>
    <col min="8" max="8" width="11.28515625" customWidth="1"/>
    <col min="9" max="9" width="10" customWidth="1"/>
    <col min="11" max="11" width="11.28515625" customWidth="1"/>
    <col min="13" max="13" width="10.7109375" customWidth="1"/>
    <col min="15" max="15" width="11.7109375" customWidth="1"/>
    <col min="17" max="17" width="10.1406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20</v>
      </c>
      <c r="C3" s="3"/>
      <c r="D3" s="3"/>
      <c r="E3" s="3"/>
      <c r="F3" s="1"/>
    </row>
    <row r="4" spans="1:6" ht="15.75" x14ac:dyDescent="0.25">
      <c r="A4" s="4"/>
      <c r="B4" s="3" t="s">
        <v>60</v>
      </c>
      <c r="C4" s="3"/>
      <c r="D4" s="3"/>
      <c r="E4" s="3"/>
      <c r="F4" s="1"/>
    </row>
    <row r="5" spans="1:6" ht="15.75" x14ac:dyDescent="0.25">
      <c r="A5" s="4"/>
      <c r="B5" s="3" t="s">
        <v>30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0.54+0.1+0.08+0.08+0.02+0.14</f>
        <v>0.96</v>
      </c>
      <c r="E10" s="7">
        <f>3273.4+65.8+518.8+518.8+138.4+964.4</f>
        <v>5479.5999999999995</v>
      </c>
      <c r="F10" s="4"/>
    </row>
    <row r="11" spans="1:6" ht="15.75" x14ac:dyDescent="0.25">
      <c r="A11" s="7">
        <v>2</v>
      </c>
      <c r="B11" s="8" t="s">
        <v>77</v>
      </c>
      <c r="C11" s="8" t="s">
        <v>13</v>
      </c>
      <c r="D11" s="7">
        <f>0.01</f>
        <v>0.01</v>
      </c>
      <c r="E11" s="7">
        <f>152.2</f>
        <v>152.19999999999999</v>
      </c>
      <c r="F11" s="4"/>
    </row>
    <row r="12" spans="1:6" s="1" customFormat="1" ht="15.75" x14ac:dyDescent="0.25">
      <c r="A12" s="7">
        <v>3</v>
      </c>
      <c r="B12" s="8" t="s">
        <v>62</v>
      </c>
      <c r="C12" s="8" t="s">
        <v>51</v>
      </c>
      <c r="D12" s="7">
        <f>0.17+0.03+0.02+0.2+0.03+0.05+0.14+0.05</f>
        <v>0.69000000000000017</v>
      </c>
      <c r="E12" s="7">
        <f>2779+430.8+323.4+3235.6+486.4+829+498.4+829.2</f>
        <v>9411.8000000000011</v>
      </c>
      <c r="F12" s="4"/>
    </row>
    <row r="13" spans="1:6" s="1" customFormat="1" ht="31.5" x14ac:dyDescent="0.25">
      <c r="A13" s="7">
        <v>4</v>
      </c>
      <c r="B13" s="8" t="s">
        <v>27</v>
      </c>
      <c r="C13" s="8" t="s">
        <v>13</v>
      </c>
      <c r="D13" s="7">
        <f>0.01</f>
        <v>0.01</v>
      </c>
      <c r="E13" s="7">
        <f>1624.2</f>
        <v>1624.2</v>
      </c>
      <c r="F13" s="4"/>
    </row>
    <row r="14" spans="1:6" s="1" customFormat="1" ht="15.75" x14ac:dyDescent="0.25">
      <c r="A14" s="7">
        <v>5</v>
      </c>
      <c r="B14" s="8" t="s">
        <v>63</v>
      </c>
      <c r="C14" s="8" t="s">
        <v>13</v>
      </c>
      <c r="D14" s="7">
        <f>0.02+0.01</f>
        <v>0.03</v>
      </c>
      <c r="E14" s="7">
        <f>438.6+279.8</f>
        <v>718.40000000000009</v>
      </c>
      <c r="F14" s="4"/>
    </row>
    <row r="15" spans="1:6" s="1" customFormat="1" ht="15.75" x14ac:dyDescent="0.25">
      <c r="A15" s="7">
        <v>6</v>
      </c>
      <c r="B15" s="8" t="s">
        <v>78</v>
      </c>
      <c r="C15" s="8" t="s">
        <v>13</v>
      </c>
      <c r="D15" s="7">
        <f>0.01</f>
        <v>0.01</v>
      </c>
      <c r="E15" s="7">
        <f>245</f>
        <v>245</v>
      </c>
      <c r="F15" s="4"/>
    </row>
    <row r="16" spans="1:6" s="1" customFormat="1" ht="47.25" x14ac:dyDescent="0.25">
      <c r="A16" s="7">
        <v>7</v>
      </c>
      <c r="B16" s="8" t="s">
        <v>25</v>
      </c>
      <c r="C16" s="8" t="s">
        <v>26</v>
      </c>
      <c r="D16" s="7">
        <v>0.27</v>
      </c>
      <c r="E16" s="7">
        <f>5315.2+958.8+958.8+958.8+1026+1026+1026</f>
        <v>11269.6</v>
      </c>
      <c r="F16" s="4"/>
    </row>
    <row r="17" spans="1:6" ht="47.25" x14ac:dyDescent="0.25">
      <c r="A17" s="7">
        <v>8</v>
      </c>
      <c r="B17" s="8" t="s">
        <v>15</v>
      </c>
      <c r="C17" s="8" t="s">
        <v>12</v>
      </c>
      <c r="D17" s="7">
        <v>31.31</v>
      </c>
      <c r="E17" s="7">
        <v>216221</v>
      </c>
      <c r="F17" s="4"/>
    </row>
    <row r="18" spans="1:6" ht="47.25" x14ac:dyDescent="0.25">
      <c r="A18" s="7">
        <v>9</v>
      </c>
      <c r="B18" s="8" t="s">
        <v>16</v>
      </c>
      <c r="C18" s="8" t="s">
        <v>12</v>
      </c>
      <c r="D18" s="7">
        <v>2.75</v>
      </c>
      <c r="E18" s="7">
        <v>19242.400000000001</v>
      </c>
      <c r="F18" s="4"/>
    </row>
    <row r="19" spans="1:6" s="1" customFormat="1" ht="15.75" x14ac:dyDescent="0.25">
      <c r="A19" s="7">
        <v>10</v>
      </c>
      <c r="B19" s="8" t="s">
        <v>34</v>
      </c>
      <c r="C19" s="8" t="s">
        <v>13</v>
      </c>
      <c r="D19" s="7">
        <v>0.03</v>
      </c>
      <c r="E19" s="7">
        <v>2141.1999999999998</v>
      </c>
      <c r="F19" s="4"/>
    </row>
    <row r="20" spans="1:6" s="1" customFormat="1" ht="31.5" x14ac:dyDescent="0.25">
      <c r="A20" s="7">
        <v>11</v>
      </c>
      <c r="B20" s="8" t="s">
        <v>35</v>
      </c>
      <c r="C20" s="8" t="s">
        <v>36</v>
      </c>
      <c r="D20" s="7">
        <v>0.3</v>
      </c>
      <c r="E20" s="7">
        <v>16484.8</v>
      </c>
      <c r="F20" s="4"/>
    </row>
    <row r="21" spans="1:6" s="1" customFormat="1" ht="31.5" x14ac:dyDescent="0.25">
      <c r="A21" s="7">
        <v>12</v>
      </c>
      <c r="B21" s="8" t="s">
        <v>40</v>
      </c>
      <c r="C21" s="8" t="s">
        <v>28</v>
      </c>
      <c r="D21" s="7">
        <v>1.2</v>
      </c>
      <c r="E21" s="7">
        <v>22005.200000000001</v>
      </c>
      <c r="F21" s="4"/>
    </row>
    <row r="22" spans="1:6" s="1" customFormat="1" ht="31.5" x14ac:dyDescent="0.25">
      <c r="A22" s="7">
        <v>13</v>
      </c>
      <c r="B22" s="8" t="s">
        <v>75</v>
      </c>
      <c r="C22" s="8" t="s">
        <v>76</v>
      </c>
      <c r="D22" s="7">
        <v>0.24</v>
      </c>
      <c r="E22" s="7">
        <v>58899.8</v>
      </c>
      <c r="F22" s="4"/>
    </row>
    <row r="23" spans="1:6" s="1" customFormat="1" ht="30" x14ac:dyDescent="0.25">
      <c r="A23" s="7">
        <v>14</v>
      </c>
      <c r="B23" s="20" t="s">
        <v>61</v>
      </c>
      <c r="C23" s="19" t="s">
        <v>13</v>
      </c>
      <c r="D23" s="21">
        <f>0.01+0.01</f>
        <v>0.02</v>
      </c>
      <c r="E23" s="21">
        <f>1079.8+1256.4</f>
        <v>2336.1999999999998</v>
      </c>
      <c r="F23" s="4"/>
    </row>
    <row r="24" spans="1:6" s="1" customFormat="1" ht="78.75" x14ac:dyDescent="0.25">
      <c r="A24" s="7">
        <v>15</v>
      </c>
      <c r="B24" s="8" t="s">
        <v>21</v>
      </c>
      <c r="C24" s="8" t="s">
        <v>22</v>
      </c>
      <c r="D24" s="7">
        <v>2.1387</v>
      </c>
      <c r="E24" s="7">
        <f>44962.8+8115.2+8115.2+8115.2+8684.8+8684.8+8684.8</f>
        <v>95362.8</v>
      </c>
      <c r="F24" s="4"/>
    </row>
    <row r="25" spans="1:6" s="1" customFormat="1" ht="31.5" x14ac:dyDescent="0.25">
      <c r="A25" s="7">
        <v>16</v>
      </c>
      <c r="B25" s="8" t="s">
        <v>23</v>
      </c>
      <c r="C25" s="8" t="s">
        <v>24</v>
      </c>
      <c r="D25" s="7">
        <f>1.2+0.21+0.15+0.23+0.2+0.2+0.03</f>
        <v>2.2199999999999998</v>
      </c>
      <c r="E25" s="7">
        <f>62926+11949.6+8535.8+13090+12180.4+12180.4+18270</f>
        <v>139132.20000000001</v>
      </c>
      <c r="F25" s="4"/>
    </row>
    <row r="26" spans="1:6" s="1" customFormat="1" ht="47.25" x14ac:dyDescent="0.25">
      <c r="A26" s="7">
        <v>17</v>
      </c>
      <c r="B26" s="8" t="s">
        <v>31</v>
      </c>
      <c r="C26" s="8" t="s">
        <v>12</v>
      </c>
      <c r="D26" s="7">
        <f>0.75+0.1+0.15+0.15+0.1+0.1</f>
        <v>1.35</v>
      </c>
      <c r="E26" s="7">
        <f>18847.8+2738.4+4105.8+4105.8+2917.6+2917.6</f>
        <v>35633</v>
      </c>
      <c r="F26" s="4"/>
    </row>
    <row r="27" spans="1:6" s="1" customFormat="1" ht="31.5" x14ac:dyDescent="0.25">
      <c r="A27" s="7">
        <v>18</v>
      </c>
      <c r="B27" s="8" t="s">
        <v>46</v>
      </c>
      <c r="C27" s="8" t="s">
        <v>32</v>
      </c>
      <c r="D27" s="7">
        <f>0.04+0.05</f>
        <v>0.09</v>
      </c>
      <c r="E27" s="7">
        <f>193+263.8+263.8</f>
        <v>720.6</v>
      </c>
      <c r="F27" s="4"/>
    </row>
    <row r="28" spans="1:6" s="1" customFormat="1" ht="15.75" x14ac:dyDescent="0.25">
      <c r="A28" s="7">
        <v>19</v>
      </c>
      <c r="B28" s="8" t="s">
        <v>70</v>
      </c>
      <c r="C28" s="8" t="s">
        <v>71</v>
      </c>
      <c r="D28" s="7">
        <v>1</v>
      </c>
      <c r="E28" s="7">
        <f>3077</f>
        <v>3077</v>
      </c>
      <c r="F28" s="4"/>
    </row>
    <row r="29" spans="1:6" s="1" customFormat="1" ht="31.5" x14ac:dyDescent="0.25">
      <c r="A29" s="7">
        <v>20</v>
      </c>
      <c r="B29" s="8" t="s">
        <v>47</v>
      </c>
      <c r="C29" s="8" t="s">
        <v>33</v>
      </c>
      <c r="D29" s="7">
        <v>0.01</v>
      </c>
      <c r="E29" s="7">
        <v>1040.8</v>
      </c>
      <c r="F29" s="4"/>
    </row>
    <row r="30" spans="1:6" ht="15.75" x14ac:dyDescent="0.25">
      <c r="A30" s="7"/>
      <c r="B30" s="8"/>
      <c r="C30" s="8"/>
      <c r="D30" s="7"/>
      <c r="E30" s="23">
        <f>SUM(E10:E29)</f>
        <v>641197.80000000005</v>
      </c>
      <c r="F30" s="4"/>
    </row>
    <row r="31" spans="1:6" ht="15.75" x14ac:dyDescent="0.25">
      <c r="A31" s="7"/>
      <c r="B31" s="12" t="s">
        <v>11</v>
      </c>
      <c r="C31" s="8"/>
      <c r="D31" s="7"/>
      <c r="E31" s="7"/>
      <c r="F31" s="4"/>
    </row>
    <row r="32" spans="1:6" s="1" customFormat="1" ht="31.5" x14ac:dyDescent="0.25">
      <c r="A32" s="7">
        <v>1</v>
      </c>
      <c r="B32" s="8" t="s">
        <v>48</v>
      </c>
      <c r="C32" s="8" t="s">
        <v>19</v>
      </c>
      <c r="D32" s="7">
        <f>5+5+1</f>
        <v>11</v>
      </c>
      <c r="E32" s="7">
        <f>5593.8+5686+1156.8</f>
        <v>12436.599999999999</v>
      </c>
      <c r="F32" s="4"/>
    </row>
    <row r="33" spans="1:6" s="1" customFormat="1" ht="15.75" x14ac:dyDescent="0.25">
      <c r="A33" s="7">
        <v>2</v>
      </c>
      <c r="B33" s="8" t="s">
        <v>56</v>
      </c>
      <c r="C33" s="8" t="s">
        <v>19</v>
      </c>
      <c r="D33" s="7">
        <f>5+3</f>
        <v>8</v>
      </c>
      <c r="E33" s="7">
        <f>9306.8+5657.2</f>
        <v>14964</v>
      </c>
      <c r="F33" s="4"/>
    </row>
    <row r="34" spans="1:6" ht="31.5" x14ac:dyDescent="0.25">
      <c r="A34" s="7">
        <v>3</v>
      </c>
      <c r="B34" s="8" t="s">
        <v>57</v>
      </c>
      <c r="C34" s="8" t="s">
        <v>13</v>
      </c>
      <c r="D34" s="7">
        <f>0.17+0.08+0.02+0.05+0.04+0.02</f>
        <v>0.38</v>
      </c>
      <c r="E34" s="7">
        <f>17856.8+8759.4+3039.8+3039.8+6072.4+4434.6+2280.8</f>
        <v>45483.6</v>
      </c>
      <c r="F34" s="4"/>
    </row>
    <row r="35" spans="1:6" s="1" customFormat="1" ht="94.5" x14ac:dyDescent="0.25">
      <c r="A35" s="7">
        <v>4</v>
      </c>
      <c r="B35" s="8" t="s">
        <v>72</v>
      </c>
      <c r="C35" s="8" t="s">
        <v>66</v>
      </c>
      <c r="D35" s="7">
        <v>0.01</v>
      </c>
      <c r="E35" s="7">
        <v>4079.6</v>
      </c>
      <c r="F35" s="4"/>
    </row>
    <row r="36" spans="1:6" s="1" customFormat="1" ht="31.5" x14ac:dyDescent="0.25">
      <c r="A36" s="7">
        <v>5</v>
      </c>
      <c r="B36" s="8" t="s">
        <v>38</v>
      </c>
      <c r="C36" s="8" t="s">
        <v>29</v>
      </c>
      <c r="D36" s="7">
        <f>0.06+0.01+0.01+0.02+0.01</f>
        <v>0.10999999999999999</v>
      </c>
      <c r="E36" s="7">
        <f>2107.6+468.8+468.6+977.8+490.6</f>
        <v>4513.4000000000005</v>
      </c>
      <c r="F36" s="4"/>
    </row>
    <row r="37" spans="1:6" s="17" customFormat="1" ht="47.25" x14ac:dyDescent="0.25">
      <c r="A37" s="7">
        <v>6</v>
      </c>
      <c r="B37" s="15" t="s">
        <v>64</v>
      </c>
      <c r="C37" s="15" t="s">
        <v>65</v>
      </c>
      <c r="D37" s="14">
        <v>2</v>
      </c>
      <c r="E37" s="14">
        <v>10286.200000000001</v>
      </c>
      <c r="F37" s="16"/>
    </row>
    <row r="38" spans="1:6" s="17" customFormat="1" ht="47.25" x14ac:dyDescent="0.25">
      <c r="A38" s="7">
        <v>7</v>
      </c>
      <c r="B38" s="15" t="s">
        <v>90</v>
      </c>
      <c r="C38" s="15" t="s">
        <v>12</v>
      </c>
      <c r="D38" s="14">
        <f>0.03</f>
        <v>0.03</v>
      </c>
      <c r="E38" s="14">
        <f>2648</f>
        <v>2648</v>
      </c>
      <c r="F38" s="16"/>
    </row>
    <row r="39" spans="1:6" s="17" customFormat="1" ht="15.75" x14ac:dyDescent="0.25">
      <c r="A39" s="7">
        <v>8</v>
      </c>
      <c r="B39" s="15" t="s">
        <v>58</v>
      </c>
      <c r="C39" s="15" t="s">
        <v>59</v>
      </c>
      <c r="D39" s="14">
        <v>5.0000000000000001E-3</v>
      </c>
      <c r="E39" s="14">
        <v>490</v>
      </c>
      <c r="F39" s="16"/>
    </row>
    <row r="40" spans="1:6" s="17" customFormat="1" ht="31.5" x14ac:dyDescent="0.25">
      <c r="A40" s="7">
        <v>9</v>
      </c>
      <c r="B40" s="15" t="s">
        <v>81</v>
      </c>
      <c r="C40" s="15" t="s">
        <v>82</v>
      </c>
      <c r="D40" s="14">
        <f>2.1</f>
        <v>2.1</v>
      </c>
      <c r="E40" s="14">
        <f>31766</f>
        <v>31766</v>
      </c>
      <c r="F40" s="16"/>
    </row>
    <row r="41" spans="1:6" s="17" customFormat="1" ht="31.5" x14ac:dyDescent="0.25">
      <c r="A41" s="7">
        <v>10</v>
      </c>
      <c r="B41" s="15" t="s">
        <v>83</v>
      </c>
      <c r="C41" s="15" t="s">
        <v>84</v>
      </c>
      <c r="D41" s="14">
        <f>0.21</f>
        <v>0.21</v>
      </c>
      <c r="E41" s="14">
        <f>135537.8</f>
        <v>135537.79999999999</v>
      </c>
      <c r="F41" s="16"/>
    </row>
    <row r="42" spans="1:6" s="17" customFormat="1" ht="94.5" x14ac:dyDescent="0.25">
      <c r="A42" s="7">
        <v>11</v>
      </c>
      <c r="B42" s="15" t="s">
        <v>85</v>
      </c>
      <c r="C42" s="15" t="s">
        <v>52</v>
      </c>
      <c r="D42" s="14">
        <f>0.3</f>
        <v>0.3</v>
      </c>
      <c r="E42" s="14">
        <f>50673.2</f>
        <v>50673.2</v>
      </c>
      <c r="F42" s="16"/>
    </row>
    <row r="43" spans="1:6" s="17" customFormat="1" ht="78.75" x14ac:dyDescent="0.25">
      <c r="A43" s="7">
        <v>12</v>
      </c>
      <c r="B43" s="15" t="s">
        <v>86</v>
      </c>
      <c r="C43" s="15" t="s">
        <v>53</v>
      </c>
      <c r="D43" s="14">
        <f>3.416</f>
        <v>3.4159999999999999</v>
      </c>
      <c r="E43" s="14">
        <v>21329.599999999999</v>
      </c>
      <c r="F43" s="16"/>
    </row>
    <row r="44" spans="1:6" s="17" customFormat="1" ht="78.75" x14ac:dyDescent="0.25">
      <c r="A44" s="7">
        <v>13</v>
      </c>
      <c r="B44" s="15" t="s">
        <v>87</v>
      </c>
      <c r="C44" s="15" t="s">
        <v>53</v>
      </c>
      <c r="D44" s="14">
        <f>0.45</f>
        <v>0.45</v>
      </c>
      <c r="E44" s="14">
        <f>11628.2</f>
        <v>11628.2</v>
      </c>
      <c r="F44" s="16"/>
    </row>
    <row r="45" spans="1:6" s="17" customFormat="1" ht="78.75" x14ac:dyDescent="0.25">
      <c r="A45" s="7">
        <v>14</v>
      </c>
      <c r="B45" s="15" t="s">
        <v>88</v>
      </c>
      <c r="C45" s="15" t="s">
        <v>14</v>
      </c>
      <c r="D45" s="14">
        <f>3.416</f>
        <v>3.4159999999999999</v>
      </c>
      <c r="E45" s="14">
        <f>68783.6</f>
        <v>68783.600000000006</v>
      </c>
      <c r="F45" s="16"/>
    </row>
    <row r="46" spans="1:6" s="17" customFormat="1" ht="78.75" x14ac:dyDescent="0.25">
      <c r="A46" s="7">
        <v>15</v>
      </c>
      <c r="B46" s="15" t="s">
        <v>89</v>
      </c>
      <c r="C46" s="15" t="s">
        <v>14</v>
      </c>
      <c r="D46" s="14">
        <f>0.252</f>
        <v>0.252</v>
      </c>
      <c r="E46" s="14">
        <f>4327</f>
        <v>4327</v>
      </c>
      <c r="F46" s="16"/>
    </row>
    <row r="47" spans="1:6" s="17" customFormat="1" ht="78.75" x14ac:dyDescent="0.25">
      <c r="A47" s="7">
        <v>16</v>
      </c>
      <c r="B47" s="15" t="s">
        <v>55</v>
      </c>
      <c r="C47" s="15" t="s">
        <v>14</v>
      </c>
      <c r="D47" s="14">
        <f>0.08</f>
        <v>0.08</v>
      </c>
      <c r="E47" s="14">
        <f>4945</f>
        <v>4945</v>
      </c>
      <c r="F47" s="16"/>
    </row>
    <row r="48" spans="1:6" s="17" customFormat="1" ht="78.75" x14ac:dyDescent="0.25">
      <c r="A48" s="7">
        <v>17</v>
      </c>
      <c r="B48" s="15" t="s">
        <v>54</v>
      </c>
      <c r="C48" s="15" t="s">
        <v>14</v>
      </c>
      <c r="D48" s="14">
        <f>0.3025</f>
        <v>0.30249999999999999</v>
      </c>
      <c r="E48" s="14">
        <f>19821</f>
        <v>19821</v>
      </c>
      <c r="F48" s="16"/>
    </row>
    <row r="49" spans="1:10" s="17" customFormat="1" ht="15.75" x14ac:dyDescent="0.25">
      <c r="A49" s="7">
        <v>18</v>
      </c>
      <c r="B49" s="15" t="s">
        <v>91</v>
      </c>
      <c r="C49" s="15" t="s">
        <v>59</v>
      </c>
      <c r="D49" s="14">
        <f>0.003+0.003</f>
        <v>6.0000000000000001E-3</v>
      </c>
      <c r="E49" s="14">
        <f>1090.2+1090.6-0.4</f>
        <v>2180.4</v>
      </c>
      <c r="F49" s="16"/>
    </row>
    <row r="50" spans="1:10" s="1" customFormat="1" ht="78.75" x14ac:dyDescent="0.25">
      <c r="A50" s="7">
        <v>19</v>
      </c>
      <c r="B50" s="8" t="s">
        <v>67</v>
      </c>
      <c r="C50" s="8" t="s">
        <v>14</v>
      </c>
      <c r="D50" s="7">
        <v>0.03</v>
      </c>
      <c r="E50" s="7">
        <v>357.6</v>
      </c>
      <c r="F50" s="4"/>
    </row>
    <row r="51" spans="1:10" s="1" customFormat="1" ht="15.75" x14ac:dyDescent="0.25">
      <c r="A51" s="7">
        <v>20</v>
      </c>
      <c r="B51" s="8" t="s">
        <v>70</v>
      </c>
      <c r="C51" s="8" t="s">
        <v>71</v>
      </c>
      <c r="D51" s="7">
        <v>0.5</v>
      </c>
      <c r="E51" s="7">
        <v>1255.8</v>
      </c>
      <c r="F51" s="4"/>
    </row>
    <row r="52" spans="1:10" s="1" customFormat="1" ht="15.75" x14ac:dyDescent="0.25">
      <c r="A52" s="7">
        <v>21</v>
      </c>
      <c r="B52" s="8" t="s">
        <v>80</v>
      </c>
      <c r="C52" s="8" t="s">
        <v>79</v>
      </c>
      <c r="D52" s="7">
        <f>0.005</f>
        <v>5.0000000000000001E-3</v>
      </c>
      <c r="E52" s="7">
        <f>121.2</f>
        <v>121.2</v>
      </c>
      <c r="F52" s="4"/>
    </row>
    <row r="53" spans="1:10" s="1" customFormat="1" ht="31.5" x14ac:dyDescent="0.25">
      <c r="A53" s="7">
        <v>22</v>
      </c>
      <c r="B53" s="8" t="s">
        <v>73</v>
      </c>
      <c r="C53" s="8" t="s">
        <v>13</v>
      </c>
      <c r="D53" s="7">
        <v>1.1299999999999999</v>
      </c>
      <c r="E53" s="7">
        <v>112615.6</v>
      </c>
      <c r="F53" s="4"/>
    </row>
    <row r="54" spans="1:10" s="1" customFormat="1" ht="78.75" x14ac:dyDescent="0.25">
      <c r="A54" s="7">
        <v>23</v>
      </c>
      <c r="B54" s="8" t="s">
        <v>74</v>
      </c>
      <c r="C54" s="8" t="s">
        <v>14</v>
      </c>
      <c r="D54" s="7">
        <v>0.5</v>
      </c>
      <c r="E54" s="7">
        <v>23688.799999999999</v>
      </c>
      <c r="F54" s="4"/>
    </row>
    <row r="55" spans="1:10" s="1" customFormat="1" ht="78.75" x14ac:dyDescent="0.25">
      <c r="A55" s="7">
        <v>24</v>
      </c>
      <c r="B55" s="8" t="s">
        <v>94</v>
      </c>
      <c r="C55" s="8" t="s">
        <v>14</v>
      </c>
      <c r="D55" s="7">
        <v>0.04</v>
      </c>
      <c r="E55" s="7">
        <v>388.2</v>
      </c>
      <c r="F55" s="4"/>
    </row>
    <row r="56" spans="1:10" s="1" customFormat="1" ht="31.5" x14ac:dyDescent="0.25">
      <c r="A56" s="7">
        <v>25</v>
      </c>
      <c r="B56" s="8" t="s">
        <v>92</v>
      </c>
      <c r="C56" s="8" t="s">
        <v>93</v>
      </c>
      <c r="D56" s="7">
        <v>1</v>
      </c>
      <c r="E56" s="7">
        <v>800</v>
      </c>
      <c r="F56" s="4"/>
    </row>
    <row r="57" spans="1:10" s="1" customFormat="1" ht="47.25" x14ac:dyDescent="0.25">
      <c r="A57" s="7">
        <v>26</v>
      </c>
      <c r="B57" s="8" t="s">
        <v>68</v>
      </c>
      <c r="C57" s="8" t="s">
        <v>69</v>
      </c>
      <c r="D57" s="7">
        <v>60</v>
      </c>
      <c r="E57" s="7">
        <v>39000</v>
      </c>
      <c r="F57" s="4"/>
    </row>
    <row r="58" spans="1:10" s="1" customFormat="1" ht="31.5" x14ac:dyDescent="0.25">
      <c r="A58" s="7">
        <v>27</v>
      </c>
      <c r="B58" s="8" t="s">
        <v>49</v>
      </c>
      <c r="C58" s="8" t="s">
        <v>50</v>
      </c>
      <c r="D58" s="7">
        <f>540+210+270+50</f>
        <v>1070</v>
      </c>
      <c r="E58" s="7">
        <f>17999+10500+13500+2084</f>
        <v>44083</v>
      </c>
      <c r="F58" s="4"/>
    </row>
    <row r="59" spans="1:10" s="1" customFormat="1" ht="15.75" x14ac:dyDescent="0.25">
      <c r="A59" s="7"/>
      <c r="B59" s="8"/>
      <c r="C59" s="8"/>
      <c r="D59" s="7"/>
      <c r="E59" s="9">
        <f>SUM(E32:E58)</f>
        <v>668203.39999999991</v>
      </c>
      <c r="F59" s="4"/>
    </row>
    <row r="60" spans="1:10" ht="15.75" x14ac:dyDescent="0.25">
      <c r="A60" s="7"/>
      <c r="B60" s="8" t="s">
        <v>9</v>
      </c>
      <c r="C60" s="7"/>
      <c r="D60" s="7"/>
      <c r="E60" s="9">
        <f>E30+E59</f>
        <v>1309401.2</v>
      </c>
      <c r="F60" s="4"/>
    </row>
    <row r="61" spans="1:10" ht="15.75" x14ac:dyDescent="0.25">
      <c r="A61" s="7"/>
      <c r="B61" s="8"/>
      <c r="C61" s="7"/>
      <c r="D61" s="7"/>
      <c r="E61" s="7"/>
      <c r="F61" s="4"/>
    </row>
    <row r="62" spans="1:10" ht="15.75" x14ac:dyDescent="0.25">
      <c r="A62" s="10"/>
      <c r="B62" s="10"/>
      <c r="C62" s="10"/>
      <c r="D62" s="10"/>
      <c r="E62" s="10"/>
      <c r="F62" s="4"/>
      <c r="J62" t="s">
        <v>39</v>
      </c>
    </row>
    <row r="63" spans="1:10" ht="15.75" x14ac:dyDescent="0.25">
      <c r="A63" s="10"/>
      <c r="B63" s="10" t="s">
        <v>17</v>
      </c>
      <c r="C63" s="10" t="s">
        <v>42</v>
      </c>
      <c r="D63" s="10"/>
      <c r="E63" s="10"/>
      <c r="F63" s="1"/>
    </row>
    <row r="64" spans="1:10" x14ac:dyDescent="0.25">
      <c r="A64" s="2"/>
      <c r="B64" s="2"/>
      <c r="C64" s="2"/>
      <c r="D64" s="2"/>
      <c r="E64" s="2"/>
      <c r="F64" s="1"/>
    </row>
    <row r="65" spans="1:8" x14ac:dyDescent="0.25">
      <c r="A65" s="2"/>
      <c r="B65" s="2"/>
      <c r="C65" s="2"/>
      <c r="D65" s="2"/>
      <c r="E65" s="2"/>
      <c r="F65" s="1"/>
    </row>
    <row r="66" spans="1:8" x14ac:dyDescent="0.25">
      <c r="A66" s="2"/>
      <c r="B66" s="2" t="s">
        <v>18</v>
      </c>
      <c r="C66" s="2"/>
      <c r="D66" s="18"/>
      <c r="E66" s="2"/>
      <c r="F66" s="13"/>
      <c r="G66" s="13"/>
    </row>
    <row r="67" spans="1:8" x14ac:dyDescent="0.25">
      <c r="A67" s="2"/>
      <c r="B67" s="2"/>
      <c r="C67" s="2"/>
      <c r="D67" s="2"/>
      <c r="E67" s="2"/>
      <c r="F67" s="13"/>
      <c r="G67" s="13"/>
    </row>
    <row r="68" spans="1:8" x14ac:dyDescent="0.25">
      <c r="A68" s="2"/>
      <c r="B68" s="2"/>
      <c r="C68" s="2" t="s">
        <v>43</v>
      </c>
      <c r="D68" s="22">
        <f>38832.2+22900.6+18449+22464.8+20488.8+353146.2+25092+25733.8+27275+28853.2+27895.8+30066.4</f>
        <v>641197.80000000005</v>
      </c>
      <c r="E68" s="18"/>
      <c r="F68" s="13"/>
      <c r="H68" s="13">
        <f>D68-E30</f>
        <v>0</v>
      </c>
    </row>
    <row r="69" spans="1:8" x14ac:dyDescent="0.25">
      <c r="A69" s="2"/>
      <c r="B69" s="2"/>
      <c r="C69" s="2" t="s">
        <v>44</v>
      </c>
      <c r="D69" s="18">
        <f>20285.2+4968.8+47624.8+3939+146479.6+21728+369504+8727.6+6541+6502.6+16318.8+15584</f>
        <v>668203.4</v>
      </c>
      <c r="E69" s="2"/>
    </row>
    <row r="70" spans="1:8" x14ac:dyDescent="0.25">
      <c r="A70" s="2"/>
      <c r="B70" s="2"/>
      <c r="C70" s="2"/>
      <c r="D70" s="18">
        <f>D68+D69</f>
        <v>1309401.2000000002</v>
      </c>
      <c r="E70" s="18"/>
      <c r="F70" t="s">
        <v>37</v>
      </c>
    </row>
    <row r="71" spans="1:8" x14ac:dyDescent="0.25">
      <c r="A71" s="2"/>
      <c r="B71" s="2"/>
      <c r="C71" s="2" t="s">
        <v>45</v>
      </c>
      <c r="D71" s="18">
        <f>59117.4+27869.4+66073.8+26403.8+166968.4+374874.2+394596+34461.4+33816+35355.8+44214.6+45650.4</f>
        <v>1309401.2</v>
      </c>
      <c r="E71" s="2"/>
      <c r="F71" s="13"/>
    </row>
    <row r="72" spans="1:8" x14ac:dyDescent="0.25">
      <c r="A72" s="2"/>
      <c r="B72" s="2"/>
      <c r="C72" s="2"/>
      <c r="D72" s="2"/>
      <c r="E72" s="2"/>
    </row>
    <row r="1154" spans="7:7" x14ac:dyDescent="0.25">
      <c r="G1154" t="s">
        <v>41</v>
      </c>
    </row>
    <row r="1156" spans="7:7" x14ac:dyDescent="0.25">
      <c r="G1156" t="s">
        <v>37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2023-01-24T07:07:00Z</cp:lastPrinted>
  <dcterms:created xsi:type="dcterms:W3CDTF">2016-09-29T06:37:31Z</dcterms:created>
  <dcterms:modified xsi:type="dcterms:W3CDTF">2023-01-24T07:08:18Z</dcterms:modified>
</cp:coreProperties>
</file>