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F64" i="1" l="1"/>
  <c r="H110" i="1"/>
  <c r="F110" i="1"/>
  <c r="H73" i="1"/>
  <c r="F73" i="1"/>
  <c r="H86" i="1"/>
  <c r="F86" i="1"/>
  <c r="H84" i="1"/>
  <c r="F84" i="1"/>
  <c r="H64" i="1" l="1"/>
  <c r="I64" i="1" s="1"/>
  <c r="F80" i="1"/>
  <c r="H80" i="1" s="1"/>
  <c r="H24" i="1" l="1"/>
  <c r="H23" i="1"/>
  <c r="I24" i="1"/>
  <c r="I23" i="1"/>
  <c r="H22" i="1"/>
  <c r="I22" i="1" s="1"/>
  <c r="F44" i="1" l="1"/>
  <c r="H44" i="1" l="1"/>
  <c r="I44" i="1" s="1"/>
  <c r="F81" i="1"/>
  <c r="H81" i="1" s="1"/>
  <c r="F39" i="1"/>
  <c r="H39" i="1" s="1"/>
  <c r="F38" i="1"/>
  <c r="H38" i="1" s="1"/>
  <c r="H37" i="1"/>
  <c r="F36" i="1"/>
  <c r="H36" i="1" s="1"/>
  <c r="I36" i="1" l="1"/>
  <c r="I38" i="1"/>
  <c r="I37" i="1"/>
  <c r="I39" i="1"/>
  <c r="H30" i="1"/>
  <c r="I30" i="1" s="1"/>
  <c r="H29" i="1"/>
  <c r="F29" i="1"/>
  <c r="I29" i="1" l="1"/>
  <c r="F83" i="1"/>
  <c r="H83" i="1" s="1"/>
  <c r="H109" i="1" l="1"/>
  <c r="F109" i="1"/>
  <c r="H8" i="1"/>
  <c r="F8" i="1"/>
  <c r="H77" i="1"/>
  <c r="F77" i="1"/>
  <c r="H66" i="1"/>
  <c r="F66" i="1"/>
  <c r="I8" i="1" l="1"/>
  <c r="F69" i="1" l="1"/>
  <c r="I69" i="1" s="1"/>
  <c r="F68" i="1"/>
  <c r="I68" i="1" s="1"/>
  <c r="F67" i="1"/>
  <c r="I17" i="1" l="1"/>
  <c r="I81" i="1"/>
  <c r="F43" i="1"/>
  <c r="H43" i="1" s="1"/>
  <c r="I66" i="1"/>
  <c r="I43" i="1" l="1"/>
  <c r="I52" i="1" s="1"/>
  <c r="I67" i="1"/>
  <c r="I71" i="1" s="1"/>
  <c r="I109" i="1" l="1"/>
  <c r="I110" i="1" l="1"/>
  <c r="I112" i="1" l="1"/>
  <c r="I73" i="1"/>
  <c r="I75" i="1" s="1"/>
  <c r="I77" i="1"/>
  <c r="I80" i="1"/>
  <c r="I86" i="1"/>
  <c r="I84" i="1"/>
  <c r="I83" i="1"/>
  <c r="I111" i="1" l="1"/>
  <c r="I88" i="1"/>
  <c r="I95" i="1"/>
  <c r="I94" i="1"/>
  <c r="I98" i="1" s="1"/>
  <c r="I100" i="1" l="1"/>
  <c r="I102" i="1" s="1"/>
  <c r="F90" i="1" l="1"/>
  <c r="I90" i="1" s="1"/>
  <c r="I91" i="1" s="1"/>
  <c r="I113" i="1" s="1"/>
</calcChain>
</file>

<file path=xl/sharedStrings.xml><?xml version="1.0" encoding="utf-8"?>
<sst xmlns="http://schemas.openxmlformats.org/spreadsheetml/2006/main" count="425" uniqueCount="177">
  <si>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</si>
  <si>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</si>
  <si>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</si>
  <si>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</si>
  <si>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</si>
  <si>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</si>
  <si>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</si>
  <si>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</si>
  <si>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</si>
  <si>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</si>
  <si>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</si>
  <si>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</si>
  <si>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</si>
  <si>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</si>
  <si>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</si>
  <si>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</si>
  <si>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</si>
  <si>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</si>
  <si>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</si>
  <si>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</si>
  <si>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</si>
  <si>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</si>
  <si>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</si>
  <si>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</si>
  <si>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</si>
  <si>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>светильники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</si>
  <si>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</si>
  <si>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</si>
  <si>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</si>
  <si>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</si>
  <si>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</si>
  <si>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выключатели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</si>
  <si>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</si>
  <si>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</si>
  <si>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</si>
  <si>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</si>
  <si>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</si>
  <si>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</si>
  <si>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</si>
  <si>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</si>
  <si>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</si>
  <si>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</si>
  <si>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</si>
  <si>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</si>
  <si>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</si>
  <si>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</si>
  <si>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</si>
  <si>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</si>
  <si>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</si>
  <si>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</si>
  <si>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</si>
  <si>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</si>
  <si>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</si>
  <si>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</si>
  <si>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</si>
  <si>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</si>
  <si>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</si>
  <si>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</si>
  <si>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</si>
  <si>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</si>
  <si>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</si>
  <si>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</si>
  <si>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</si>
  <si>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</si>
  <si>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</si>
  <si>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</si>
  <si>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</si>
  <si>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</si>
  <si>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</si>
  <si>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</si>
  <si>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</si>
  <si>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наличие и герметичность приборов отопления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</si>
  <si>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</si>
  <si>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</si>
  <si>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</si>
  <si>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проверка герметичности,промывка и гидравлические испытания системы отопления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</si>
  <si>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</si>
  <si>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</si>
  <si>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</si>
  <si>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 герметичности, исправности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</si>
  <si>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</si>
  <si>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</si>
  <si>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</si>
  <si>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</si>
  <si>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</si>
  <si>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</si>
  <si>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</si>
  <si>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</si>
  <si>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</si>
  <si>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</si>
  <si>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</si>
  <si>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</si>
  <si>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</si>
  <si>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ремонт/частичная замена поврежденных участков, очистка от мусора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</si>
  <si>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</si>
  <si>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</si>
  <si>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</si>
  <si>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</si>
  <si>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</si>
  <si>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</si>
  <si>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</si>
  <si>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</si>
  <si>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</si>
  <si>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</si>
  <si>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</si>
  <si>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</si>
  <si>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</si>
  <si>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</si>
  <si>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восстановление температурно-влажностного режима, обработка от грызунов и насекомых, отсутствие захламления помещений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</si>
  <si>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</si>
  <si>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</si>
  <si>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</si>
  <si>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</si>
  <si>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</si>
  <si>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</si>
  <si>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</si>
  <si>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</si>
  <si>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1,2,3,4 квартал</t>
  </si>
  <si>
    <t>техническое обслуживание внутридомового газового оборудования</t>
  </si>
  <si>
    <t>дом</t>
  </si>
  <si>
    <t>3 квартал</t>
  </si>
  <si>
    <t>периодическая проверка дымовых каналов</t>
  </si>
  <si>
    <t>каналов</t>
  </si>
  <si>
    <t>периодическая проверка вентиляционных каналов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</si>
  <si>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</si>
  <si>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</si>
  <si>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</si>
  <si>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осмотр линий электрических сетей, арматуры и электрооборудования на л/клетках</t>
  </si>
  <si>
    <t>л/ клеток</t>
  </si>
  <si>
    <t>МОП</t>
  </si>
  <si>
    <t>−</t>
  </si>
  <si>
    <t>ремонт групповых щитков на лестничной клетке без ремонта автоматов</t>
  </si>
  <si>
    <t>контроль исправности оборудования и ремонт силового предохранительного шкафа</t>
  </si>
  <si>
    <t>осмотр холодного водоснабжения</t>
  </si>
  <si>
    <t>квартиры</t>
  </si>
  <si>
    <t>осмотр системы водоотведения</t>
  </si>
  <si>
    <t>ремонт и восстановление уплотнения стыков прокладками ПРП в 1 ряд в дверных проемах насухо</t>
  </si>
  <si>
    <t>4 квартал</t>
  </si>
  <si>
    <t>благоустройство</t>
  </si>
  <si>
    <t>м2</t>
  </si>
  <si>
    <t>1,4 квартал</t>
  </si>
  <si>
    <t>мин</t>
  </si>
  <si>
    <t>Всего: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</si>
  <si>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</si>
  <si>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</si>
  <si>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</si>
  <si>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</si>
  <si>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</si>
  <si>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</si>
  <si>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1 квартал</t>
  </si>
  <si>
    <t>замена УЗО</t>
  </si>
  <si>
    <t>простая масляная окраска ранее окрашенных бордюров без подготовки с расчисткой старой краски до 10% с земли и лесов</t>
  </si>
  <si>
    <t>окраска масляными составами ранее окрашенных металлических решеток и оград без рельефа за 1 раз</t>
  </si>
  <si>
    <t>2 квартал</t>
  </si>
  <si>
    <t>смена кранов на шаровые краны диам. 15мм</t>
  </si>
  <si>
    <t>справка о техническом состоянии здания</t>
  </si>
  <si>
    <t>прочистка фильтров диаметром 50мм</t>
  </si>
  <si>
    <t>Текущий ремонт</t>
  </si>
  <si>
    <t>смена задвижек диам. 100мм</t>
  </si>
  <si>
    <t>установка манометров с трехходовым краном</t>
  </si>
  <si>
    <t>выполнение работ альпинистами на кровле</t>
  </si>
  <si>
    <t>услуга</t>
  </si>
  <si>
    <t>выполнение работ по проведению очистки кровли от снега</t>
  </si>
  <si>
    <t xml:space="preserve">
Отчет о выполнении работ по текущему ремонту общего имущества 
в многоквартирном доме по адресу: г.Щёлково,ул.Пионерская, дом 24 на 2024г.
</t>
  </si>
  <si>
    <t>устройство бетонных плитных крылец с заполнением швов раствором</t>
  </si>
  <si>
    <t>резка тротуарной плитки</t>
  </si>
  <si>
    <t>м.п.</t>
  </si>
  <si>
    <t>смена существующих рулонных кровель на покрытия из наплавляемых материалов в один слой</t>
  </si>
  <si>
    <t>устройство примыканий рулонных к стенам без фартука</t>
  </si>
  <si>
    <t>устройство обрешетки с прозорами из досок и брусков под кровлю из панелей ПВХ</t>
  </si>
  <si>
    <t xml:space="preserve">подшивка потолков плитами </t>
  </si>
  <si>
    <t>короба пластмассовые шириной до 40мм</t>
  </si>
  <si>
    <t>м</t>
  </si>
  <si>
    <t>огрунтовка ранее окрашенных фасадов под окраску</t>
  </si>
  <si>
    <t>ремонт штукатурки фасадов сухой растворной смесью</t>
  </si>
  <si>
    <t>улучшенная масляная окраска ранее окрашенных фа садов с расчисткой старой краски до 10%</t>
  </si>
  <si>
    <t>смена замков навесных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</si>
</sst>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4" fillId="0" borderId="3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1" fillId="0" borderId="0" xfId="0" applyNumberFormat="1" applyFont="1"/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0"/>
  <sheetViews>
    <sheetView tabSelected="1" topLeftCell="D109" zoomScale="95" zoomScaleNormal="95" workbookViewId="0">
      <selection activeCell="E117" sqref="E117:I120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2" t="s">
        <v>105</v>
      </c>
      <c r="J1" s="72"/>
    </row>
    <row r="2" spans="1:12" ht="70.5" customHeight="1" x14ac:dyDescent="0.25">
      <c r="A2" s="67" t="s">
        <v>163</v>
      </c>
      <c r="B2" s="68"/>
      <c r="C2" s="68"/>
      <c r="D2" s="68"/>
      <c r="E2" s="68"/>
      <c r="F2" s="68"/>
      <c r="G2" s="68"/>
      <c r="H2" s="68"/>
      <c r="I2" s="68"/>
      <c r="J2" s="68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88</v>
      </c>
      <c r="B4" s="3"/>
      <c r="C4" s="3"/>
      <c r="D4" s="23" t="s">
        <v>111</v>
      </c>
      <c r="E4" s="23" t="s">
        <v>115</v>
      </c>
      <c r="F4" s="24" t="s">
        <v>113</v>
      </c>
      <c r="G4" s="24" t="s">
        <v>87</v>
      </c>
      <c r="H4" s="24" t="s">
        <v>86</v>
      </c>
      <c r="I4" s="24" t="s">
        <v>112</v>
      </c>
      <c r="J4" s="24" t="s">
        <v>114</v>
      </c>
      <c r="K4" s="2"/>
      <c r="L4" s="2"/>
    </row>
    <row r="5" spans="1:12" ht="18.75" x14ac:dyDescent="0.3">
      <c r="A5" s="73" t="s">
        <v>95</v>
      </c>
      <c r="B5" s="74"/>
      <c r="C5" s="74"/>
      <c r="D5" s="74"/>
      <c r="E5" s="74"/>
      <c r="F5" s="74"/>
      <c r="G5" s="75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93</v>
      </c>
      <c r="E6" s="32" t="s">
        <v>130</v>
      </c>
      <c r="F6" s="32" t="s">
        <v>130</v>
      </c>
      <c r="G6" s="16" t="s">
        <v>32</v>
      </c>
      <c r="H6" s="32" t="s">
        <v>130</v>
      </c>
      <c r="I6" s="32" t="s">
        <v>130</v>
      </c>
      <c r="J6" s="5"/>
      <c r="K6" s="2"/>
      <c r="L6" s="2"/>
    </row>
    <row r="7" spans="1:12" ht="18.75" x14ac:dyDescent="0.3">
      <c r="A7" s="6"/>
      <c r="B7" s="5"/>
      <c r="C7" s="4"/>
      <c r="D7" s="18" t="s">
        <v>160</v>
      </c>
      <c r="E7" s="38"/>
      <c r="F7" s="16"/>
      <c r="G7" s="16" t="s">
        <v>161</v>
      </c>
      <c r="H7" s="16"/>
      <c r="I7" s="56"/>
      <c r="J7" s="16"/>
      <c r="K7" s="2"/>
      <c r="L7" s="2"/>
    </row>
    <row r="8" spans="1:12" ht="32.25" x14ac:dyDescent="0.3">
      <c r="A8" s="6"/>
      <c r="B8" s="5"/>
      <c r="C8" s="4"/>
      <c r="D8" s="18" t="s">
        <v>162</v>
      </c>
      <c r="E8" s="38"/>
      <c r="F8" s="36">
        <f>1200</f>
        <v>1200</v>
      </c>
      <c r="G8" s="16" t="s">
        <v>139</v>
      </c>
      <c r="H8" s="36">
        <f>57600/F8</f>
        <v>48</v>
      </c>
      <c r="I8" s="57">
        <f>F8*H8</f>
        <v>57600</v>
      </c>
      <c r="J8" s="16" t="s">
        <v>137</v>
      </c>
      <c r="K8" s="2"/>
      <c r="L8" s="2"/>
    </row>
    <row r="9" spans="1:12" ht="35.25" customHeight="1" x14ac:dyDescent="0.3">
      <c r="A9" s="6" t="s">
        <v>1</v>
      </c>
      <c r="B9" s="5"/>
      <c r="C9" s="4"/>
      <c r="D9" s="18" t="s">
        <v>41</v>
      </c>
      <c r="E9" s="32"/>
      <c r="F9" s="32"/>
      <c r="G9" s="16" t="s">
        <v>32</v>
      </c>
      <c r="H9" s="32"/>
      <c r="I9" s="32" t="s">
        <v>130</v>
      </c>
      <c r="J9" s="5"/>
      <c r="K9" s="2"/>
      <c r="L9" s="2"/>
    </row>
    <row r="10" spans="1:12" ht="28.5" customHeight="1" x14ac:dyDescent="0.3">
      <c r="A10" s="6" t="s">
        <v>2</v>
      </c>
      <c r="B10" s="5"/>
      <c r="C10" s="4"/>
      <c r="D10" s="18" t="s">
        <v>41</v>
      </c>
      <c r="E10" s="32" t="s">
        <v>130</v>
      </c>
      <c r="F10" s="32" t="s">
        <v>130</v>
      </c>
      <c r="G10" s="16" t="s">
        <v>32</v>
      </c>
      <c r="H10" s="32"/>
      <c r="I10" s="32" t="s">
        <v>130</v>
      </c>
      <c r="J10" s="5"/>
      <c r="K10" s="2"/>
      <c r="L10" s="2"/>
    </row>
    <row r="11" spans="1:12" ht="18.75" x14ac:dyDescent="0.3">
      <c r="A11" s="7" t="s">
        <v>3</v>
      </c>
      <c r="B11" s="5"/>
      <c r="C11" s="4"/>
      <c r="D11" s="18" t="s">
        <v>40</v>
      </c>
      <c r="E11" s="32" t="s">
        <v>130</v>
      </c>
      <c r="F11" s="32" t="s">
        <v>130</v>
      </c>
      <c r="G11" s="16" t="s">
        <v>32</v>
      </c>
      <c r="H11" s="32"/>
      <c r="I11" s="32" t="s">
        <v>130</v>
      </c>
      <c r="J11" s="5"/>
      <c r="K11" s="2"/>
      <c r="L11" s="2"/>
    </row>
    <row r="12" spans="1:12" ht="32.25" x14ac:dyDescent="0.3">
      <c r="A12" s="6" t="s">
        <v>4</v>
      </c>
      <c r="B12" s="5"/>
      <c r="C12" s="4"/>
      <c r="D12" s="18" t="s">
        <v>39</v>
      </c>
      <c r="E12" s="32" t="s">
        <v>130</v>
      </c>
      <c r="F12" s="32" t="s">
        <v>130</v>
      </c>
      <c r="G12" s="16" t="s">
        <v>32</v>
      </c>
      <c r="H12" s="32"/>
      <c r="I12" s="32" t="s">
        <v>130</v>
      </c>
      <c r="J12" s="5"/>
      <c r="K12" s="2"/>
      <c r="L12" s="2"/>
    </row>
    <row r="13" spans="1:12" ht="18.75" x14ac:dyDescent="0.3">
      <c r="A13" s="6" t="s">
        <v>5</v>
      </c>
      <c r="B13" s="5"/>
      <c r="C13" s="4"/>
      <c r="D13" s="4" t="s">
        <v>94</v>
      </c>
      <c r="E13" s="32" t="s">
        <v>130</v>
      </c>
      <c r="F13" s="32" t="s">
        <v>130</v>
      </c>
      <c r="G13" s="16" t="s">
        <v>33</v>
      </c>
      <c r="H13" s="32"/>
      <c r="I13" s="32" t="s">
        <v>130</v>
      </c>
      <c r="J13" s="5"/>
      <c r="K13" s="2"/>
      <c r="L13" s="2"/>
    </row>
    <row r="14" spans="1:12" ht="37.5" x14ac:dyDescent="0.3">
      <c r="A14" s="6" t="s">
        <v>6</v>
      </c>
      <c r="B14" s="5"/>
      <c r="C14" s="4"/>
      <c r="D14" s="4" t="s">
        <v>38</v>
      </c>
      <c r="E14" s="32" t="s">
        <v>130</v>
      </c>
      <c r="F14" s="32" t="s">
        <v>130</v>
      </c>
      <c r="G14" s="17" t="s">
        <v>33</v>
      </c>
      <c r="H14" s="32"/>
      <c r="I14" s="32" t="s">
        <v>130</v>
      </c>
      <c r="J14" s="5"/>
      <c r="K14" s="2"/>
      <c r="L14" s="2"/>
    </row>
    <row r="15" spans="1:12" ht="32.25" x14ac:dyDescent="0.3">
      <c r="A15" s="6" t="s">
        <v>66</v>
      </c>
      <c r="B15" s="5"/>
      <c r="C15" s="4"/>
      <c r="D15" s="18" t="s">
        <v>55</v>
      </c>
      <c r="E15" s="32" t="s">
        <v>130</v>
      </c>
      <c r="F15" s="32" t="s">
        <v>130</v>
      </c>
      <c r="G15" s="16" t="s">
        <v>32</v>
      </c>
      <c r="H15" s="32"/>
      <c r="I15" s="32" t="s">
        <v>130</v>
      </c>
      <c r="J15" s="5"/>
      <c r="L15" s="2"/>
    </row>
    <row r="16" spans="1:12" ht="27" customHeight="1" x14ac:dyDescent="0.3">
      <c r="A16" s="6" t="s">
        <v>7</v>
      </c>
      <c r="B16" s="5"/>
      <c r="C16" s="4"/>
      <c r="D16" s="18" t="s">
        <v>36</v>
      </c>
      <c r="E16" s="32" t="s">
        <v>130</v>
      </c>
      <c r="F16" s="32" t="s">
        <v>130</v>
      </c>
      <c r="G16" s="16" t="s">
        <v>32</v>
      </c>
      <c r="H16" s="32"/>
      <c r="I16" s="32" t="s">
        <v>130</v>
      </c>
      <c r="J16" s="5"/>
      <c r="K16" s="2"/>
      <c r="L16" s="2"/>
    </row>
    <row r="17" spans="1:12" ht="27" customHeight="1" x14ac:dyDescent="0.3">
      <c r="A17" s="41"/>
      <c r="B17" s="25"/>
      <c r="C17" s="25"/>
      <c r="D17" s="31"/>
      <c r="E17" s="42"/>
      <c r="F17" s="42"/>
      <c r="G17" s="36"/>
      <c r="H17" s="32"/>
      <c r="I17" s="32">
        <f>SUM(I7:I16)</f>
        <v>57600</v>
      </c>
      <c r="J17" s="5"/>
      <c r="K17" s="2"/>
      <c r="L17" s="2"/>
    </row>
    <row r="18" spans="1:12" ht="18.75" x14ac:dyDescent="0.3">
      <c r="A18" s="73" t="s">
        <v>59</v>
      </c>
      <c r="B18" s="74"/>
      <c r="C18" s="74"/>
      <c r="D18" s="74"/>
      <c r="E18" s="74"/>
      <c r="F18" s="74"/>
      <c r="G18" s="75"/>
      <c r="H18" s="17"/>
      <c r="I18" s="5"/>
      <c r="J18" s="5"/>
      <c r="L18" s="2"/>
    </row>
    <row r="19" spans="1:12" ht="18.75" x14ac:dyDescent="0.3">
      <c r="A19" s="6" t="s">
        <v>19</v>
      </c>
      <c r="B19" s="5"/>
      <c r="C19" s="4"/>
      <c r="D19" s="4" t="s">
        <v>104</v>
      </c>
      <c r="E19" s="32" t="s">
        <v>130</v>
      </c>
      <c r="F19" s="32" t="s">
        <v>130</v>
      </c>
      <c r="G19" s="17" t="s">
        <v>57</v>
      </c>
      <c r="H19" s="32"/>
      <c r="I19" s="32" t="s">
        <v>130</v>
      </c>
      <c r="J19" s="5"/>
      <c r="L19" s="2"/>
    </row>
    <row r="20" spans="1:12" ht="18.75" x14ac:dyDescent="0.3">
      <c r="A20" s="6" t="s">
        <v>13</v>
      </c>
      <c r="B20" s="5"/>
      <c r="C20" s="4"/>
      <c r="D20" s="4" t="s">
        <v>44</v>
      </c>
      <c r="E20" s="32" t="s">
        <v>130</v>
      </c>
      <c r="F20" s="32" t="s">
        <v>130</v>
      </c>
      <c r="G20" s="17" t="s">
        <v>56</v>
      </c>
      <c r="H20" s="32"/>
      <c r="I20" s="32" t="s">
        <v>130</v>
      </c>
      <c r="J20" s="5"/>
      <c r="L20" s="2"/>
    </row>
    <row r="21" spans="1:12" ht="18.75" x14ac:dyDescent="0.3">
      <c r="A21" s="6" t="s">
        <v>9</v>
      </c>
      <c r="B21" s="5"/>
      <c r="C21" s="4"/>
      <c r="D21" s="4" t="s">
        <v>37</v>
      </c>
      <c r="E21" s="32" t="s">
        <v>130</v>
      </c>
      <c r="F21" s="32" t="s">
        <v>130</v>
      </c>
      <c r="G21" s="17" t="s">
        <v>56</v>
      </c>
      <c r="H21" s="32"/>
      <c r="I21" s="32" t="s">
        <v>130</v>
      </c>
      <c r="J21" s="5"/>
      <c r="K21" s="2"/>
      <c r="L21" s="2"/>
    </row>
    <row r="22" spans="1:12" ht="32.25" x14ac:dyDescent="0.3">
      <c r="A22" s="6"/>
      <c r="B22" s="5"/>
      <c r="C22" s="4"/>
      <c r="D22" s="18" t="s">
        <v>173</v>
      </c>
      <c r="E22" s="32"/>
      <c r="F22" s="32">
        <v>1.5</v>
      </c>
      <c r="G22" s="17" t="s">
        <v>139</v>
      </c>
      <c r="H22" s="32">
        <f>213.6/F22</f>
        <v>142.4</v>
      </c>
      <c r="I22" s="65">
        <f>F22*H22</f>
        <v>213.60000000000002</v>
      </c>
      <c r="J22" s="16" t="s">
        <v>137</v>
      </c>
      <c r="K22" s="2"/>
      <c r="L22" s="2"/>
    </row>
    <row r="23" spans="1:12" ht="32.25" x14ac:dyDescent="0.3">
      <c r="A23" s="6"/>
      <c r="B23" s="5"/>
      <c r="C23" s="4"/>
      <c r="D23" s="18" t="s">
        <v>174</v>
      </c>
      <c r="E23" s="32"/>
      <c r="F23" s="32">
        <v>1.5</v>
      </c>
      <c r="G23" s="17" t="s">
        <v>139</v>
      </c>
      <c r="H23" s="32">
        <f>2590.8/F23</f>
        <v>1727.2</v>
      </c>
      <c r="I23" s="65">
        <f>F23*H23</f>
        <v>2590.8000000000002</v>
      </c>
      <c r="J23" s="16" t="s">
        <v>137</v>
      </c>
      <c r="K23" s="2"/>
      <c r="L23" s="2"/>
    </row>
    <row r="24" spans="1:12" ht="48" x14ac:dyDescent="0.3">
      <c r="A24" s="6"/>
      <c r="B24" s="5"/>
      <c r="C24" s="4"/>
      <c r="D24" s="18" t="s">
        <v>175</v>
      </c>
      <c r="E24" s="32"/>
      <c r="F24" s="32">
        <v>1.5</v>
      </c>
      <c r="G24" s="17" t="s">
        <v>139</v>
      </c>
      <c r="H24" s="32">
        <f>646.8/F24</f>
        <v>431.2</v>
      </c>
      <c r="I24" s="65">
        <f>F24*H24</f>
        <v>646.79999999999995</v>
      </c>
      <c r="J24" s="16" t="s">
        <v>137</v>
      </c>
      <c r="K24" s="2"/>
      <c r="L24" s="2"/>
    </row>
    <row r="25" spans="1:12" ht="18.75" x14ac:dyDescent="0.3">
      <c r="A25" s="6" t="s">
        <v>10</v>
      </c>
      <c r="B25" s="5"/>
      <c r="C25" s="4"/>
      <c r="D25" s="4" t="s">
        <v>35</v>
      </c>
      <c r="E25" s="32" t="s">
        <v>130</v>
      </c>
      <c r="F25" s="32" t="s">
        <v>130</v>
      </c>
      <c r="G25" s="17" t="s">
        <v>56</v>
      </c>
      <c r="H25" s="32"/>
      <c r="I25" s="32" t="s">
        <v>130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42</v>
      </c>
      <c r="E26" s="32" t="s">
        <v>130</v>
      </c>
      <c r="F26" s="32" t="s">
        <v>130</v>
      </c>
      <c r="G26" s="17" t="s">
        <v>56</v>
      </c>
      <c r="H26" s="32"/>
      <c r="I26" s="32" t="s">
        <v>130</v>
      </c>
      <c r="J26" s="5"/>
      <c r="K26" s="2"/>
      <c r="L26" s="2"/>
    </row>
    <row r="27" spans="1:12" ht="18.75" x14ac:dyDescent="0.3">
      <c r="A27" s="6" t="s">
        <v>8</v>
      </c>
      <c r="B27" s="5"/>
      <c r="C27" s="4"/>
      <c r="D27" s="4" t="s">
        <v>34</v>
      </c>
      <c r="E27" s="32" t="s">
        <v>130</v>
      </c>
      <c r="F27" s="32" t="s">
        <v>130</v>
      </c>
      <c r="G27" s="16" t="s">
        <v>32</v>
      </c>
      <c r="H27" s="32"/>
      <c r="I27" s="32" t="s">
        <v>130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8" t="s">
        <v>43</v>
      </c>
      <c r="E28" s="32" t="s">
        <v>130</v>
      </c>
      <c r="F28" s="32" t="s">
        <v>130</v>
      </c>
      <c r="G28" s="17" t="s">
        <v>56</v>
      </c>
      <c r="H28" s="32"/>
      <c r="I28" s="32" t="s">
        <v>130</v>
      </c>
      <c r="J28" s="5"/>
      <c r="K28" s="2"/>
      <c r="L28" s="2"/>
    </row>
    <row r="29" spans="1:12" ht="36" customHeight="1" x14ac:dyDescent="0.3">
      <c r="A29" s="6"/>
      <c r="B29" s="5"/>
      <c r="C29" s="4"/>
      <c r="D29" s="18" t="s">
        <v>164</v>
      </c>
      <c r="E29" s="32"/>
      <c r="F29" s="32">
        <f>5.03</f>
        <v>5.03</v>
      </c>
      <c r="G29" s="17" t="s">
        <v>139</v>
      </c>
      <c r="H29" s="50">
        <f>11649.6/F29</f>
        <v>2316.023856858847</v>
      </c>
      <c r="I29" s="54">
        <f>F29*H29</f>
        <v>11649.6</v>
      </c>
      <c r="J29" s="16" t="s">
        <v>153</v>
      </c>
      <c r="K29" s="2"/>
      <c r="L29" s="2"/>
    </row>
    <row r="30" spans="1:12" ht="24.75" customHeight="1" x14ac:dyDescent="0.3">
      <c r="A30" s="6"/>
      <c r="B30" s="5"/>
      <c r="C30" s="4"/>
      <c r="D30" s="18" t="s">
        <v>165</v>
      </c>
      <c r="E30" s="32"/>
      <c r="F30" s="32">
        <v>1.5</v>
      </c>
      <c r="G30" s="17" t="s">
        <v>166</v>
      </c>
      <c r="H30" s="32">
        <f>(1572-339.6)/F30</f>
        <v>821.6</v>
      </c>
      <c r="I30" s="54">
        <f>F30*H30</f>
        <v>1232.4000000000001</v>
      </c>
      <c r="J30" s="16" t="s">
        <v>153</v>
      </c>
      <c r="K30" s="2"/>
      <c r="L30" s="2"/>
    </row>
    <row r="31" spans="1:12" ht="32.25" x14ac:dyDescent="0.3">
      <c r="A31" s="6" t="s">
        <v>58</v>
      </c>
      <c r="B31" s="5"/>
      <c r="C31" s="4"/>
      <c r="D31" s="18" t="s">
        <v>103</v>
      </c>
      <c r="E31" s="32" t="s">
        <v>130</v>
      </c>
      <c r="F31" s="32" t="s">
        <v>130</v>
      </c>
      <c r="G31" s="17" t="s">
        <v>56</v>
      </c>
      <c r="H31" s="32"/>
      <c r="I31" s="32" t="s">
        <v>130</v>
      </c>
      <c r="J31" s="5"/>
      <c r="L31" s="2"/>
    </row>
    <row r="32" spans="1:12" ht="32.25" x14ac:dyDescent="0.3">
      <c r="A32" s="6" t="s">
        <v>60</v>
      </c>
      <c r="B32" s="5"/>
      <c r="C32" s="4"/>
      <c r="D32" s="18" t="s">
        <v>102</v>
      </c>
      <c r="E32" s="32" t="s">
        <v>130</v>
      </c>
      <c r="F32" s="32" t="s">
        <v>130</v>
      </c>
      <c r="G32" s="17" t="s">
        <v>56</v>
      </c>
      <c r="H32" s="32"/>
      <c r="I32" s="32" t="s">
        <v>130</v>
      </c>
      <c r="J32" s="5"/>
      <c r="L32" s="2"/>
    </row>
    <row r="33" spans="1:12" ht="32.25" x14ac:dyDescent="0.3">
      <c r="A33" s="6" t="s">
        <v>14</v>
      </c>
      <c r="B33" s="5"/>
      <c r="C33" s="4"/>
      <c r="D33" s="18" t="s">
        <v>101</v>
      </c>
      <c r="E33" s="32" t="s">
        <v>130</v>
      </c>
      <c r="F33" s="32" t="s">
        <v>130</v>
      </c>
      <c r="G33" s="17" t="s">
        <v>57</v>
      </c>
      <c r="H33" s="32"/>
      <c r="I33" s="32" t="s">
        <v>130</v>
      </c>
      <c r="J33" s="5"/>
      <c r="L33" s="2"/>
    </row>
    <row r="34" spans="1:12" ht="18.75" x14ac:dyDescent="0.3">
      <c r="A34" s="6" t="s">
        <v>15</v>
      </c>
      <c r="B34" s="5"/>
      <c r="C34" s="4"/>
      <c r="D34" s="4" t="s">
        <v>45</v>
      </c>
      <c r="E34" s="32" t="s">
        <v>130</v>
      </c>
      <c r="F34" s="32" t="s">
        <v>130</v>
      </c>
      <c r="G34" s="17" t="s">
        <v>57</v>
      </c>
      <c r="H34" s="32"/>
      <c r="I34" s="32" t="s">
        <v>130</v>
      </c>
      <c r="J34" s="5"/>
      <c r="L34" s="2"/>
    </row>
    <row r="35" spans="1:12" ht="18.75" x14ac:dyDescent="0.3">
      <c r="A35" s="6" t="s">
        <v>16</v>
      </c>
      <c r="B35" s="5"/>
      <c r="C35" s="4"/>
      <c r="D35" s="4" t="s">
        <v>46</v>
      </c>
      <c r="E35" s="32" t="s">
        <v>130</v>
      </c>
      <c r="F35" s="32" t="s">
        <v>130</v>
      </c>
      <c r="G35" s="17" t="s">
        <v>56</v>
      </c>
      <c r="H35" s="32"/>
      <c r="I35" s="32" t="s">
        <v>130</v>
      </c>
      <c r="J35" s="5"/>
      <c r="L35" s="2"/>
    </row>
    <row r="36" spans="1:12" ht="48" x14ac:dyDescent="0.3">
      <c r="A36" s="6"/>
      <c r="B36" s="5"/>
      <c r="C36" s="4"/>
      <c r="D36" s="18" t="s">
        <v>167</v>
      </c>
      <c r="E36" s="32"/>
      <c r="F36" s="32">
        <f>18.4</f>
        <v>18.399999999999999</v>
      </c>
      <c r="G36" s="17" t="s">
        <v>139</v>
      </c>
      <c r="H36" s="50">
        <f>17901.6/F36</f>
        <v>972.91304347826087</v>
      </c>
      <c r="I36" s="54">
        <f>F36*H36</f>
        <v>17901.599999999999</v>
      </c>
      <c r="J36" s="16" t="s">
        <v>120</v>
      </c>
      <c r="L36" s="2"/>
    </row>
    <row r="37" spans="1:12" ht="32.25" x14ac:dyDescent="0.3">
      <c r="A37" s="6"/>
      <c r="B37" s="5"/>
      <c r="C37" s="4"/>
      <c r="D37" s="18" t="s">
        <v>168</v>
      </c>
      <c r="E37" s="32"/>
      <c r="F37" s="32">
        <v>17.7</v>
      </c>
      <c r="G37" s="17" t="s">
        <v>166</v>
      </c>
      <c r="H37" s="50">
        <f>18716.4/F37</f>
        <v>1057.4237288135594</v>
      </c>
      <c r="I37" s="54">
        <f t="shared" ref="I37:I39" si="0">F37*H37</f>
        <v>18716.400000000001</v>
      </c>
      <c r="J37" s="16" t="s">
        <v>120</v>
      </c>
      <c r="L37" s="2"/>
    </row>
    <row r="38" spans="1:12" ht="32.25" x14ac:dyDescent="0.3">
      <c r="A38" s="6"/>
      <c r="B38" s="5"/>
      <c r="C38" s="4"/>
      <c r="D38" s="18" t="s">
        <v>169</v>
      </c>
      <c r="E38" s="32"/>
      <c r="F38" s="32">
        <f>29.92</f>
        <v>29.92</v>
      </c>
      <c r="G38" s="17" t="s">
        <v>139</v>
      </c>
      <c r="H38" s="50">
        <f>11432.4/F38</f>
        <v>382.09893048128339</v>
      </c>
      <c r="I38" s="54">
        <f t="shared" si="0"/>
        <v>11432.4</v>
      </c>
      <c r="J38" s="16" t="s">
        <v>120</v>
      </c>
      <c r="L38" s="2"/>
    </row>
    <row r="39" spans="1:12" ht="18.75" x14ac:dyDescent="0.3">
      <c r="A39" s="6"/>
      <c r="B39" s="5"/>
      <c r="C39" s="4"/>
      <c r="D39" s="18" t="s">
        <v>170</v>
      </c>
      <c r="E39" s="32"/>
      <c r="F39" s="32">
        <f>29.92</f>
        <v>29.92</v>
      </c>
      <c r="G39" s="17" t="s">
        <v>139</v>
      </c>
      <c r="H39" s="50">
        <f>56342.4/F39</f>
        <v>1883.1016042780748</v>
      </c>
      <c r="I39" s="54">
        <f t="shared" si="0"/>
        <v>56342.400000000001</v>
      </c>
      <c r="J39" s="16" t="s">
        <v>120</v>
      </c>
      <c r="L39" s="2"/>
    </row>
    <row r="40" spans="1:12" ht="18.75" x14ac:dyDescent="0.3">
      <c r="A40" s="6" t="s">
        <v>17</v>
      </c>
      <c r="B40" s="5"/>
      <c r="C40" s="4"/>
      <c r="D40" s="4" t="s">
        <v>47</v>
      </c>
      <c r="E40" s="32" t="s">
        <v>130</v>
      </c>
      <c r="F40" s="32" t="s">
        <v>130</v>
      </c>
      <c r="G40" s="16" t="s">
        <v>32</v>
      </c>
      <c r="H40" s="32"/>
      <c r="I40" s="32" t="s">
        <v>130</v>
      </c>
      <c r="J40" s="5"/>
      <c r="L40" s="2"/>
    </row>
    <row r="41" spans="1:12" ht="18.75" x14ac:dyDescent="0.3">
      <c r="A41" s="6" t="s">
        <v>18</v>
      </c>
      <c r="B41" s="5"/>
      <c r="C41" s="4"/>
      <c r="D41" s="4" t="s">
        <v>48</v>
      </c>
      <c r="E41" s="32" t="s">
        <v>130</v>
      </c>
      <c r="F41" s="32" t="s">
        <v>130</v>
      </c>
      <c r="G41" s="17" t="s">
        <v>57</v>
      </c>
      <c r="H41" s="32"/>
      <c r="I41" s="32" t="s">
        <v>130</v>
      </c>
      <c r="J41" s="5"/>
      <c r="L41" s="2"/>
    </row>
    <row r="42" spans="1:12" ht="24" customHeight="1" x14ac:dyDescent="0.3">
      <c r="A42" s="73" t="s">
        <v>92</v>
      </c>
      <c r="B42" s="74"/>
      <c r="C42" s="74"/>
      <c r="D42" s="74"/>
      <c r="E42" s="74"/>
      <c r="F42" s="74"/>
      <c r="G42" s="75"/>
      <c r="H42" s="17"/>
      <c r="I42" s="5"/>
      <c r="J42" s="5"/>
      <c r="L42" s="2"/>
    </row>
    <row r="43" spans="1:12" ht="32.25" customHeight="1" x14ac:dyDescent="0.3">
      <c r="A43" s="6" t="s">
        <v>52</v>
      </c>
      <c r="B43" s="5"/>
      <c r="C43" s="4"/>
      <c r="D43" s="18" t="s">
        <v>176</v>
      </c>
      <c r="E43" s="32" t="s">
        <v>130</v>
      </c>
      <c r="F43" s="32">
        <f>1</f>
        <v>1</v>
      </c>
      <c r="G43" s="17" t="s">
        <v>57</v>
      </c>
      <c r="H43" s="32">
        <f>1562.4/F43</f>
        <v>1562.4</v>
      </c>
      <c r="I43" s="63">
        <f>F43*H43</f>
        <v>1562.4</v>
      </c>
      <c r="J43" s="16" t="s">
        <v>120</v>
      </c>
      <c r="L43" s="2"/>
    </row>
    <row r="44" spans="1:12" ht="32.25" customHeight="1" x14ac:dyDescent="0.3">
      <c r="A44" s="6"/>
      <c r="B44" s="5"/>
      <c r="C44" s="4"/>
      <c r="D44" s="18" t="s">
        <v>136</v>
      </c>
      <c r="E44" s="38"/>
      <c r="F44" s="16">
        <f>6</f>
        <v>6</v>
      </c>
      <c r="G44" s="16" t="s">
        <v>32</v>
      </c>
      <c r="H44" s="16">
        <f>1711.2/F44</f>
        <v>285.2</v>
      </c>
      <c r="I44" s="64">
        <f>F44*H44</f>
        <v>1711.1999999999998</v>
      </c>
      <c r="J44" s="16" t="s">
        <v>137</v>
      </c>
      <c r="L44" s="2"/>
    </row>
    <row r="45" spans="1:12" ht="32.25" x14ac:dyDescent="0.3">
      <c r="A45" s="6" t="s">
        <v>53</v>
      </c>
      <c r="B45" s="5"/>
      <c r="C45" s="4"/>
      <c r="D45" s="18" t="s">
        <v>110</v>
      </c>
      <c r="E45" s="32" t="s">
        <v>130</v>
      </c>
      <c r="F45" s="32" t="s">
        <v>130</v>
      </c>
      <c r="G45" s="17" t="s">
        <v>57</v>
      </c>
      <c r="H45" s="32"/>
      <c r="I45" s="32" t="s">
        <v>130</v>
      </c>
      <c r="J45" s="5"/>
      <c r="L45" s="2"/>
    </row>
    <row r="46" spans="1:12" ht="32.25" x14ac:dyDescent="0.3">
      <c r="A46" s="6" t="s">
        <v>62</v>
      </c>
      <c r="B46" s="8"/>
      <c r="C46" s="4"/>
      <c r="D46" s="18" t="s">
        <v>49</v>
      </c>
      <c r="E46" s="32" t="s">
        <v>130</v>
      </c>
      <c r="F46" s="32" t="s">
        <v>130</v>
      </c>
      <c r="G46" s="17" t="s">
        <v>56</v>
      </c>
      <c r="H46" s="32"/>
      <c r="I46" s="32" t="s">
        <v>130</v>
      </c>
      <c r="J46" s="5"/>
      <c r="L46" s="2"/>
    </row>
    <row r="47" spans="1:12" ht="18.75" x14ac:dyDescent="0.3">
      <c r="A47" s="6" t="s">
        <v>64</v>
      </c>
      <c r="B47" s="5"/>
      <c r="C47" s="4"/>
      <c r="D47" s="18" t="s">
        <v>54</v>
      </c>
      <c r="E47" s="32" t="s">
        <v>130</v>
      </c>
      <c r="F47" s="32" t="s">
        <v>130</v>
      </c>
      <c r="G47" s="17" t="s">
        <v>56</v>
      </c>
      <c r="H47" s="32"/>
      <c r="I47" s="32" t="s">
        <v>130</v>
      </c>
      <c r="J47" s="5"/>
      <c r="L47" s="2"/>
    </row>
    <row r="48" spans="1:12" ht="32.25" x14ac:dyDescent="0.3">
      <c r="A48" s="6" t="s">
        <v>65</v>
      </c>
      <c r="B48" s="5"/>
      <c r="C48" s="4"/>
      <c r="D48" s="18" t="s">
        <v>67</v>
      </c>
      <c r="E48" s="32" t="s">
        <v>130</v>
      </c>
      <c r="F48" s="32" t="s">
        <v>130</v>
      </c>
      <c r="G48" s="16" t="s">
        <v>32</v>
      </c>
      <c r="H48" s="32"/>
      <c r="I48" s="32" t="s">
        <v>130</v>
      </c>
      <c r="J48" s="5"/>
      <c r="L48" s="2"/>
    </row>
    <row r="49" spans="1:12" ht="18.75" x14ac:dyDescent="0.3">
      <c r="A49" s="6" t="s">
        <v>61</v>
      </c>
      <c r="B49" s="8"/>
      <c r="C49" s="4"/>
      <c r="D49" s="4" t="s">
        <v>50</v>
      </c>
      <c r="E49" s="32" t="s">
        <v>130</v>
      </c>
      <c r="F49" s="32" t="s">
        <v>130</v>
      </c>
      <c r="G49" s="17" t="s">
        <v>56</v>
      </c>
      <c r="H49" s="32"/>
      <c r="I49" s="32" t="s">
        <v>130</v>
      </c>
      <c r="J49" s="5"/>
      <c r="L49" s="2"/>
    </row>
    <row r="50" spans="1:12" ht="24" customHeight="1" x14ac:dyDescent="0.3">
      <c r="A50" s="6" t="s">
        <v>63</v>
      </c>
      <c r="B50" s="8"/>
      <c r="C50" s="4"/>
      <c r="D50" s="4" t="s">
        <v>51</v>
      </c>
      <c r="E50" s="32" t="s">
        <v>130</v>
      </c>
      <c r="F50" s="32" t="s">
        <v>130</v>
      </c>
      <c r="G50" s="17" t="s">
        <v>56</v>
      </c>
      <c r="H50" s="32"/>
      <c r="I50" s="32" t="s">
        <v>130</v>
      </c>
      <c r="J50" s="5"/>
      <c r="L50" s="2"/>
    </row>
    <row r="51" spans="1:12" ht="18.75" x14ac:dyDescent="0.3">
      <c r="A51" s="6" t="s">
        <v>68</v>
      </c>
      <c r="B51" s="5"/>
      <c r="C51" s="4"/>
      <c r="D51" s="4" t="s">
        <v>100</v>
      </c>
      <c r="E51" s="32" t="s">
        <v>130</v>
      </c>
      <c r="F51" s="32" t="s">
        <v>130</v>
      </c>
      <c r="G51" s="17" t="s">
        <v>57</v>
      </c>
      <c r="H51" s="32"/>
      <c r="I51" s="32" t="s">
        <v>130</v>
      </c>
      <c r="J51" s="5"/>
      <c r="L51" s="2"/>
    </row>
    <row r="52" spans="1:12" ht="18.75" x14ac:dyDescent="0.3">
      <c r="A52" s="41"/>
      <c r="B52" s="25"/>
      <c r="C52" s="25"/>
      <c r="D52" s="25"/>
      <c r="E52" s="42"/>
      <c r="F52" s="42"/>
      <c r="G52" s="14"/>
      <c r="H52" s="32"/>
      <c r="I52" s="32">
        <f>SUM(I43:I51)</f>
        <v>3273.6</v>
      </c>
      <c r="J52" s="5"/>
      <c r="L52" s="2"/>
    </row>
    <row r="53" spans="1:12" ht="18.75" x14ac:dyDescent="0.3">
      <c r="A53" s="73" t="s">
        <v>70</v>
      </c>
      <c r="B53" s="74"/>
      <c r="C53" s="74"/>
      <c r="D53" s="74"/>
      <c r="E53" s="74"/>
      <c r="F53" s="74"/>
      <c r="G53" s="75"/>
      <c r="H53" s="21"/>
      <c r="I53" s="5"/>
      <c r="J53" s="5"/>
      <c r="L53" s="2"/>
    </row>
    <row r="54" spans="1:12" ht="37.5" x14ac:dyDescent="0.25">
      <c r="A54" s="9" t="s">
        <v>30</v>
      </c>
      <c r="B54" s="8"/>
      <c r="C54" s="4"/>
      <c r="D54" s="18" t="s">
        <v>71</v>
      </c>
      <c r="E54" s="32" t="s">
        <v>130</v>
      </c>
      <c r="F54" s="32" t="s">
        <v>130</v>
      </c>
      <c r="G54" s="17" t="s">
        <v>57</v>
      </c>
      <c r="H54" s="32"/>
      <c r="I54" s="32" t="s">
        <v>130</v>
      </c>
      <c r="J54" s="5"/>
      <c r="L54" s="2"/>
    </row>
    <row r="55" spans="1:12" ht="46.5" customHeight="1" x14ac:dyDescent="0.25">
      <c r="A55" s="9" t="s">
        <v>99</v>
      </c>
      <c r="B55" s="8"/>
      <c r="C55" s="4"/>
      <c r="D55" s="18" t="s">
        <v>75</v>
      </c>
      <c r="E55" s="32" t="s">
        <v>130</v>
      </c>
      <c r="F55" s="32" t="s">
        <v>130</v>
      </c>
      <c r="G55" s="16" t="s">
        <v>32</v>
      </c>
      <c r="H55" s="32"/>
      <c r="I55" s="32" t="s">
        <v>130</v>
      </c>
      <c r="J55" s="5"/>
      <c r="L55" s="2"/>
    </row>
    <row r="56" spans="1:12" ht="18.75" x14ac:dyDescent="0.25">
      <c r="A56" s="9" t="s">
        <v>89</v>
      </c>
      <c r="B56" s="8"/>
      <c r="C56" s="4"/>
      <c r="D56" s="18" t="s">
        <v>73</v>
      </c>
      <c r="E56" s="32" t="s">
        <v>130</v>
      </c>
      <c r="F56" s="32" t="s">
        <v>130</v>
      </c>
      <c r="G56" s="17" t="s">
        <v>57</v>
      </c>
      <c r="H56" s="32"/>
      <c r="I56" s="32" t="s">
        <v>130</v>
      </c>
      <c r="J56" s="5"/>
      <c r="L56" s="2"/>
    </row>
    <row r="57" spans="1:12" ht="18.75" x14ac:dyDescent="0.25">
      <c r="A57" s="9" t="s">
        <v>20</v>
      </c>
      <c r="B57" s="8"/>
      <c r="C57" s="4"/>
      <c r="D57" s="18" t="s">
        <v>72</v>
      </c>
      <c r="E57" s="32" t="s">
        <v>130</v>
      </c>
      <c r="F57" s="32" t="s">
        <v>130</v>
      </c>
      <c r="G57" s="16" t="s">
        <v>32</v>
      </c>
      <c r="H57" s="32"/>
      <c r="I57" s="32" t="s">
        <v>130</v>
      </c>
      <c r="J57" s="5"/>
      <c r="L57" s="2"/>
    </row>
    <row r="58" spans="1:12" ht="31.5" x14ac:dyDescent="0.25">
      <c r="A58" s="9" t="s">
        <v>21</v>
      </c>
      <c r="B58" s="8"/>
      <c r="C58" s="4"/>
      <c r="D58" s="18" t="s">
        <v>74</v>
      </c>
      <c r="E58" s="32" t="s">
        <v>130</v>
      </c>
      <c r="F58" s="32" t="s">
        <v>130</v>
      </c>
      <c r="G58" s="17" t="s">
        <v>57</v>
      </c>
      <c r="H58" s="32"/>
      <c r="I58" s="32" t="s">
        <v>130</v>
      </c>
      <c r="J58" s="5"/>
      <c r="L58" s="2"/>
    </row>
    <row r="59" spans="1:12" ht="18.75" x14ac:dyDescent="0.3">
      <c r="A59" s="69" t="s">
        <v>76</v>
      </c>
      <c r="B59" s="70"/>
      <c r="C59" s="70"/>
      <c r="D59" s="70"/>
      <c r="E59" s="70"/>
      <c r="F59" s="70"/>
      <c r="G59" s="71"/>
      <c r="H59" s="22"/>
      <c r="I59" s="5"/>
      <c r="J59" s="5"/>
      <c r="L59" s="2"/>
    </row>
    <row r="60" spans="1:12" ht="37.5" x14ac:dyDescent="0.25">
      <c r="A60" s="9" t="s">
        <v>99</v>
      </c>
      <c r="B60" s="8"/>
      <c r="C60" s="4"/>
      <c r="D60" s="4" t="s">
        <v>109</v>
      </c>
      <c r="E60" s="32" t="s">
        <v>130</v>
      </c>
      <c r="F60" s="32" t="s">
        <v>130</v>
      </c>
      <c r="G60" s="16" t="s">
        <v>32</v>
      </c>
      <c r="H60" s="32"/>
      <c r="I60" s="32" t="s">
        <v>130</v>
      </c>
      <c r="J60" s="5"/>
      <c r="L60" s="2"/>
    </row>
    <row r="61" spans="1:12" ht="18.75" x14ac:dyDescent="0.25">
      <c r="A61" s="9" t="s">
        <v>89</v>
      </c>
      <c r="B61" s="8"/>
      <c r="C61" s="4"/>
      <c r="D61" s="18" t="s">
        <v>73</v>
      </c>
      <c r="E61" s="32" t="s">
        <v>130</v>
      </c>
      <c r="F61" s="32" t="s">
        <v>130</v>
      </c>
      <c r="G61" s="17" t="s">
        <v>57</v>
      </c>
      <c r="H61" s="32"/>
      <c r="I61" s="32" t="s">
        <v>130</v>
      </c>
      <c r="J61" s="5"/>
      <c r="L61" s="2"/>
    </row>
    <row r="62" spans="1:12" ht="31.5" x14ac:dyDescent="0.25">
      <c r="A62" s="9" t="s">
        <v>21</v>
      </c>
      <c r="B62" s="8"/>
      <c r="C62" s="4"/>
      <c r="D62" s="18" t="s">
        <v>74</v>
      </c>
      <c r="E62" s="32" t="s">
        <v>130</v>
      </c>
      <c r="F62" s="32" t="s">
        <v>130</v>
      </c>
      <c r="G62" s="17" t="s">
        <v>57</v>
      </c>
      <c r="H62" s="32"/>
      <c r="I62" s="32" t="s">
        <v>130</v>
      </c>
      <c r="J62" s="5"/>
      <c r="L62" s="2"/>
    </row>
    <row r="63" spans="1:12" ht="18.75" x14ac:dyDescent="0.3">
      <c r="A63" s="69" t="s">
        <v>77</v>
      </c>
      <c r="B63" s="70"/>
      <c r="C63" s="70"/>
      <c r="D63" s="70"/>
      <c r="E63" s="70"/>
      <c r="F63" s="70"/>
      <c r="G63" s="71"/>
      <c r="H63" s="16"/>
      <c r="I63" s="5"/>
      <c r="J63" s="5"/>
      <c r="L63" s="2"/>
    </row>
    <row r="64" spans="1:12" ht="37.5" x14ac:dyDescent="0.25">
      <c r="A64" s="9" t="s">
        <v>99</v>
      </c>
      <c r="B64" s="8"/>
      <c r="C64" s="4"/>
      <c r="D64" s="4" t="s">
        <v>133</v>
      </c>
      <c r="E64" s="36"/>
      <c r="F64" s="16">
        <f>1+1+1+2+1</f>
        <v>6</v>
      </c>
      <c r="G64" s="16" t="s">
        <v>134</v>
      </c>
      <c r="H64" s="49">
        <f>(825.6+825.6+825.6+1759.2+882)/F64</f>
        <v>853</v>
      </c>
      <c r="I64" s="16">
        <f>F64*H64</f>
        <v>5118</v>
      </c>
      <c r="J64" s="16" t="s">
        <v>117</v>
      </c>
      <c r="L64" s="2"/>
    </row>
    <row r="65" spans="1:12" ht="18.75" x14ac:dyDescent="0.25">
      <c r="A65" s="9" t="s">
        <v>89</v>
      </c>
      <c r="B65" s="8"/>
      <c r="C65" s="4"/>
      <c r="D65" s="18" t="s">
        <v>73</v>
      </c>
      <c r="E65" s="32" t="s">
        <v>130</v>
      </c>
      <c r="F65" s="32" t="s">
        <v>130</v>
      </c>
      <c r="G65" s="17" t="s">
        <v>57</v>
      </c>
      <c r="H65" s="32"/>
      <c r="I65" s="32" t="s">
        <v>130</v>
      </c>
      <c r="J65" s="5"/>
      <c r="L65" s="2"/>
    </row>
    <row r="66" spans="1:12" ht="18.75" x14ac:dyDescent="0.25">
      <c r="A66" s="9"/>
      <c r="B66" s="8"/>
      <c r="C66" s="4"/>
      <c r="D66" s="18" t="s">
        <v>156</v>
      </c>
      <c r="E66" s="32"/>
      <c r="F66" s="32">
        <f>1</f>
        <v>1</v>
      </c>
      <c r="G66" s="17" t="s">
        <v>33</v>
      </c>
      <c r="H66" s="32">
        <f>1794/F66</f>
        <v>1794</v>
      </c>
      <c r="I66" s="63">
        <f>F66*H66</f>
        <v>1794</v>
      </c>
      <c r="J66" s="16" t="s">
        <v>137</v>
      </c>
      <c r="L66" s="2"/>
    </row>
    <row r="67" spans="1:12" ht="18.75" x14ac:dyDescent="0.25">
      <c r="A67" s="9"/>
      <c r="B67" s="8"/>
      <c r="C67" s="4"/>
      <c r="D67" s="18" t="s">
        <v>154</v>
      </c>
      <c r="E67" s="32"/>
      <c r="F67" s="32">
        <f>1+1</f>
        <v>2</v>
      </c>
      <c r="G67" s="17" t="s">
        <v>33</v>
      </c>
      <c r="H67" s="32"/>
      <c r="I67" s="54">
        <f>F67*H67</f>
        <v>0</v>
      </c>
      <c r="J67" s="16" t="s">
        <v>153</v>
      </c>
      <c r="L67" s="2"/>
    </row>
    <row r="68" spans="1:12" ht="18.75" x14ac:dyDescent="0.25">
      <c r="A68" s="9"/>
      <c r="B68" s="8"/>
      <c r="C68" s="4"/>
      <c r="D68" s="18" t="s">
        <v>158</v>
      </c>
      <c r="E68" s="32"/>
      <c r="F68" s="32">
        <f>1</f>
        <v>1</v>
      </c>
      <c r="G68" s="17" t="s">
        <v>33</v>
      </c>
      <c r="H68" s="32"/>
      <c r="I68" s="54">
        <f>F68*H68</f>
        <v>0</v>
      </c>
      <c r="J68" s="16" t="s">
        <v>137</v>
      </c>
      <c r="L68" s="2"/>
    </row>
    <row r="69" spans="1:12" ht="18.75" x14ac:dyDescent="0.25">
      <c r="A69" s="9"/>
      <c r="B69" s="8"/>
      <c r="C69" s="4"/>
      <c r="D69" s="18" t="s">
        <v>159</v>
      </c>
      <c r="E69" s="32"/>
      <c r="F69" s="32">
        <f>1</f>
        <v>1</v>
      </c>
      <c r="G69" s="17" t="s">
        <v>33</v>
      </c>
      <c r="H69" s="32"/>
      <c r="I69" s="54">
        <f>F69*H69</f>
        <v>0</v>
      </c>
      <c r="J69" s="16" t="s">
        <v>137</v>
      </c>
      <c r="L69" s="2"/>
    </row>
    <row r="70" spans="1:12" ht="31.5" x14ac:dyDescent="0.25">
      <c r="A70" s="9" t="s">
        <v>21</v>
      </c>
      <c r="B70" s="8"/>
      <c r="C70" s="4"/>
      <c r="D70" s="18" t="s">
        <v>74</v>
      </c>
      <c r="E70" s="32" t="s">
        <v>130</v>
      </c>
      <c r="F70" s="32" t="s">
        <v>130</v>
      </c>
      <c r="G70" s="17" t="s">
        <v>57</v>
      </c>
      <c r="H70" s="32"/>
      <c r="I70" s="32" t="s">
        <v>130</v>
      </c>
      <c r="J70" s="5"/>
      <c r="L70" s="2"/>
    </row>
    <row r="71" spans="1:12" ht="18.75" x14ac:dyDescent="0.25">
      <c r="A71" s="43"/>
      <c r="B71" s="44"/>
      <c r="C71" s="25"/>
      <c r="D71" s="31"/>
      <c r="E71" s="42"/>
      <c r="F71" s="42"/>
      <c r="G71" s="14"/>
      <c r="H71" s="32"/>
      <c r="I71" s="32">
        <f>SUM(I64:I70)</f>
        <v>6912</v>
      </c>
      <c r="J71" s="5"/>
      <c r="L71" s="2"/>
    </row>
    <row r="72" spans="1:12" ht="18.75" x14ac:dyDescent="0.3">
      <c r="A72" s="69" t="s">
        <v>78</v>
      </c>
      <c r="B72" s="70"/>
      <c r="C72" s="70"/>
      <c r="D72" s="70"/>
      <c r="E72" s="70"/>
      <c r="F72" s="70"/>
      <c r="G72" s="71"/>
      <c r="H72" s="22"/>
      <c r="I72" s="5"/>
      <c r="J72" s="5"/>
      <c r="L72" s="2"/>
    </row>
    <row r="73" spans="1:12" ht="37.5" x14ac:dyDescent="0.25">
      <c r="A73" s="9" t="s">
        <v>106</v>
      </c>
      <c r="B73" s="8"/>
      <c r="C73" s="4"/>
      <c r="D73" s="4" t="s">
        <v>135</v>
      </c>
      <c r="E73" s="36"/>
      <c r="F73" s="16">
        <f>1+1+1+2+1</f>
        <v>6</v>
      </c>
      <c r="G73" s="16" t="s">
        <v>134</v>
      </c>
      <c r="H73" s="49">
        <f>(825.6+825.6+825.6+1759.2+882)/F73</f>
        <v>853</v>
      </c>
      <c r="I73" s="16">
        <f>F73*H73</f>
        <v>5118</v>
      </c>
      <c r="J73" s="16" t="s">
        <v>117</v>
      </c>
      <c r="L73" s="2"/>
    </row>
    <row r="74" spans="1:12" ht="18.75" x14ac:dyDescent="0.25">
      <c r="A74" s="9" t="s">
        <v>22</v>
      </c>
      <c r="B74" s="8"/>
      <c r="C74" s="4"/>
      <c r="D74" s="4" t="s">
        <v>82</v>
      </c>
      <c r="E74" s="32" t="s">
        <v>130</v>
      </c>
      <c r="F74" s="32" t="s">
        <v>130</v>
      </c>
      <c r="G74" s="16" t="s">
        <v>32</v>
      </c>
      <c r="H74" s="32"/>
      <c r="I74" s="32" t="s">
        <v>130</v>
      </c>
      <c r="J74" s="5"/>
      <c r="L74" s="2"/>
    </row>
    <row r="75" spans="1:12" ht="18.75" x14ac:dyDescent="0.25">
      <c r="A75" s="43"/>
      <c r="B75" s="44"/>
      <c r="C75" s="25"/>
      <c r="D75" s="25"/>
      <c r="E75" s="42"/>
      <c r="F75" s="42"/>
      <c r="G75" s="36"/>
      <c r="H75" s="32"/>
      <c r="I75" s="32">
        <f>SUM(I73:I74)</f>
        <v>5118</v>
      </c>
      <c r="J75" s="5"/>
      <c r="L75" s="2"/>
    </row>
    <row r="76" spans="1:12" ht="18.75" x14ac:dyDescent="0.3">
      <c r="A76" s="69" t="s">
        <v>84</v>
      </c>
      <c r="B76" s="70"/>
      <c r="C76" s="70"/>
      <c r="D76" s="70"/>
      <c r="E76" s="70"/>
      <c r="F76" s="70"/>
      <c r="G76" s="71"/>
      <c r="H76" s="5"/>
      <c r="I76" s="5"/>
      <c r="J76" s="5"/>
      <c r="L76" s="2"/>
    </row>
    <row r="77" spans="1:12" ht="42" customHeight="1" x14ac:dyDescent="0.25">
      <c r="A77" s="9" t="s">
        <v>23</v>
      </c>
      <c r="B77" s="5"/>
      <c r="C77" s="4"/>
      <c r="D77" s="18" t="s">
        <v>132</v>
      </c>
      <c r="E77" s="36"/>
      <c r="F77" s="16">
        <f>1</f>
        <v>1</v>
      </c>
      <c r="G77" s="16" t="s">
        <v>57</v>
      </c>
      <c r="H77" s="16">
        <f>7176/F77</f>
        <v>7176</v>
      </c>
      <c r="I77" s="61">
        <f>F77*H77</f>
        <v>7176</v>
      </c>
      <c r="J77" s="16" t="s">
        <v>149</v>
      </c>
      <c r="L77" s="2"/>
    </row>
    <row r="78" spans="1:12" ht="42" customHeight="1" x14ac:dyDescent="0.25">
      <c r="A78" s="9"/>
      <c r="B78" s="5"/>
      <c r="C78" s="4"/>
      <c r="D78" s="18" t="s">
        <v>150</v>
      </c>
      <c r="E78" s="36"/>
      <c r="F78" s="36"/>
      <c r="G78" s="16" t="s">
        <v>33</v>
      </c>
      <c r="H78" s="36"/>
      <c r="I78" s="62"/>
      <c r="J78" s="16"/>
      <c r="L78" s="2"/>
    </row>
    <row r="79" spans="1:12" ht="18.75" x14ac:dyDescent="0.25">
      <c r="A79" s="9" t="s">
        <v>24</v>
      </c>
      <c r="B79" s="5"/>
      <c r="C79" s="4"/>
      <c r="D79" s="4" t="s">
        <v>83</v>
      </c>
      <c r="E79" s="32"/>
      <c r="F79" s="32"/>
      <c r="G79" s="17" t="s">
        <v>57</v>
      </c>
      <c r="H79" s="32"/>
      <c r="I79" s="63" t="s">
        <v>130</v>
      </c>
      <c r="J79" s="5"/>
      <c r="L79" s="2"/>
    </row>
    <row r="80" spans="1:12" ht="31.5" x14ac:dyDescent="0.25">
      <c r="A80" s="9" t="s">
        <v>129</v>
      </c>
      <c r="B80" s="5"/>
      <c r="C80" s="4"/>
      <c r="D80" s="18" t="s">
        <v>131</v>
      </c>
      <c r="E80" s="32"/>
      <c r="F80" s="32">
        <f>10+20+11+10+11</f>
        <v>62</v>
      </c>
      <c r="G80" s="16" t="s">
        <v>57</v>
      </c>
      <c r="H80" s="50">
        <f>(15561.6+31315.2+17893.2+16477.2+18126)/F80</f>
        <v>1602.7935483870967</v>
      </c>
      <c r="I80" s="63">
        <f>F80*H80</f>
        <v>99373.2</v>
      </c>
      <c r="J80" s="16" t="s">
        <v>120</v>
      </c>
      <c r="L80" s="2"/>
    </row>
    <row r="81" spans="1:12" ht="18.75" x14ac:dyDescent="0.25">
      <c r="A81" s="9"/>
      <c r="B81" s="5"/>
      <c r="C81" s="4"/>
      <c r="D81" s="18" t="s">
        <v>171</v>
      </c>
      <c r="E81" s="32"/>
      <c r="F81" s="32">
        <f>4</f>
        <v>4</v>
      </c>
      <c r="G81" s="16" t="s">
        <v>172</v>
      </c>
      <c r="H81" s="32">
        <f>1224/F81</f>
        <v>306</v>
      </c>
      <c r="I81" s="54">
        <f>F81*H81</f>
        <v>1224</v>
      </c>
      <c r="J81" s="16"/>
      <c r="L81" s="2"/>
    </row>
    <row r="82" spans="1:12" ht="18.75" x14ac:dyDescent="0.25">
      <c r="A82" s="9" t="s">
        <v>25</v>
      </c>
      <c r="B82" s="5"/>
      <c r="C82" s="4"/>
      <c r="D82" s="18" t="s">
        <v>79</v>
      </c>
      <c r="E82" s="32"/>
      <c r="F82" s="32"/>
      <c r="G82" s="17" t="s">
        <v>57</v>
      </c>
      <c r="H82" s="32"/>
      <c r="I82" s="32" t="s">
        <v>130</v>
      </c>
      <c r="J82" s="5"/>
      <c r="L82" s="2"/>
    </row>
    <row r="83" spans="1:12" ht="18.75" x14ac:dyDescent="0.25">
      <c r="A83" s="9"/>
      <c r="B83" s="5"/>
      <c r="C83" s="4"/>
      <c r="D83" s="18" t="s">
        <v>124</v>
      </c>
      <c r="E83" s="32"/>
      <c r="F83" s="32">
        <f>3+3</f>
        <v>6</v>
      </c>
      <c r="G83" s="16" t="s">
        <v>57</v>
      </c>
      <c r="H83" s="32">
        <f>(213.6+273.6)/F83</f>
        <v>81.2</v>
      </c>
      <c r="I83" s="32">
        <f>F83*H83</f>
        <v>487.20000000000005</v>
      </c>
      <c r="J83" s="16" t="s">
        <v>117</v>
      </c>
      <c r="L83" s="2"/>
    </row>
    <row r="84" spans="1:12" ht="18.75" x14ac:dyDescent="0.25">
      <c r="A84" s="9"/>
      <c r="B84" s="5"/>
      <c r="C84" s="4"/>
      <c r="D84" s="18" t="s">
        <v>125</v>
      </c>
      <c r="E84" s="38"/>
      <c r="F84" s="16">
        <f>1+1+3+1+2+2+1+1</f>
        <v>12</v>
      </c>
      <c r="G84" s="16" t="s">
        <v>57</v>
      </c>
      <c r="H84" s="49">
        <f>(220.8+220.8+661.2+182.4+368.4+368.4+184.8+184.8)/F84</f>
        <v>199.30000000000007</v>
      </c>
      <c r="I84" s="16">
        <f t="shared" ref="I84" si="1">F84*H84</f>
        <v>2391.6000000000008</v>
      </c>
      <c r="J84" s="16" t="s">
        <v>117</v>
      </c>
      <c r="L84" s="2"/>
    </row>
    <row r="85" spans="1:12" ht="18.75" x14ac:dyDescent="0.25">
      <c r="A85" s="9" t="s">
        <v>31</v>
      </c>
      <c r="B85" s="5"/>
      <c r="C85" s="4"/>
      <c r="D85" s="18" t="s">
        <v>79</v>
      </c>
      <c r="E85" s="38"/>
      <c r="F85" s="16"/>
      <c r="G85" s="16" t="s">
        <v>57</v>
      </c>
      <c r="H85" s="16"/>
      <c r="I85" s="16"/>
      <c r="J85" s="16"/>
      <c r="L85" s="2"/>
    </row>
    <row r="86" spans="1:12" ht="56.25" x14ac:dyDescent="0.25">
      <c r="A86" s="9" t="s">
        <v>126</v>
      </c>
      <c r="B86" s="5"/>
      <c r="C86" s="4"/>
      <c r="D86" s="18" t="s">
        <v>127</v>
      </c>
      <c r="E86" s="38"/>
      <c r="F86" s="16">
        <f>10+10+10+10+10+10+10+10+10+10+10+10</f>
        <v>120</v>
      </c>
      <c r="G86" s="16" t="s">
        <v>128</v>
      </c>
      <c r="H86" s="49">
        <f>(1161.6+1161.6+1161.6+1166.4+1166.4+1166.4+1213.2+1213.2+1213.2+1226.4+1226.4+1226.4)/F86</f>
        <v>119.19000000000001</v>
      </c>
      <c r="I86" s="16">
        <f>F86*H86</f>
        <v>14302.800000000001</v>
      </c>
      <c r="J86" s="16" t="s">
        <v>117</v>
      </c>
      <c r="L86" s="2"/>
    </row>
    <row r="87" spans="1:12" ht="31.5" x14ac:dyDescent="0.25">
      <c r="A87" s="9" t="s">
        <v>21</v>
      </c>
      <c r="B87" s="5"/>
      <c r="C87" s="4"/>
      <c r="D87" s="18" t="s">
        <v>74</v>
      </c>
      <c r="E87" s="32" t="s">
        <v>130</v>
      </c>
      <c r="F87" s="32" t="s">
        <v>130</v>
      </c>
      <c r="G87" s="17" t="s">
        <v>57</v>
      </c>
      <c r="H87" s="32" t="s">
        <v>130</v>
      </c>
      <c r="I87" s="32" t="s">
        <v>130</v>
      </c>
      <c r="J87" s="5"/>
      <c r="L87" s="2"/>
    </row>
    <row r="88" spans="1:12" ht="18.75" x14ac:dyDescent="0.25">
      <c r="A88" s="43"/>
      <c r="B88" s="25"/>
      <c r="C88" s="25"/>
      <c r="D88" s="31"/>
      <c r="E88" s="42"/>
      <c r="F88" s="42"/>
      <c r="G88" s="14"/>
      <c r="H88" s="32"/>
      <c r="I88" s="32">
        <f>SUM(I80:I87)</f>
        <v>117778.8</v>
      </c>
      <c r="J88" s="5"/>
      <c r="L88" s="2"/>
    </row>
    <row r="89" spans="1:12" ht="18.75" x14ac:dyDescent="0.25">
      <c r="A89" s="76" t="s">
        <v>98</v>
      </c>
      <c r="B89" s="77"/>
      <c r="C89" s="77"/>
      <c r="D89" s="77"/>
      <c r="E89" s="77"/>
      <c r="F89" s="77"/>
      <c r="G89" s="78"/>
      <c r="H89" s="14"/>
      <c r="I89" s="5"/>
      <c r="J89" s="5"/>
      <c r="L89" s="2"/>
    </row>
    <row r="90" spans="1:12" ht="47.25" x14ac:dyDescent="0.25">
      <c r="A90" s="9" t="s">
        <v>96</v>
      </c>
      <c r="B90" s="25"/>
      <c r="C90" s="25"/>
      <c r="D90" s="26" t="s">
        <v>108</v>
      </c>
      <c r="E90" s="45">
        <v>462</v>
      </c>
      <c r="F90" s="16">
        <f>E90</f>
        <v>462</v>
      </c>
      <c r="G90" s="36" t="s">
        <v>97</v>
      </c>
      <c r="H90" s="36">
        <v>4.8</v>
      </c>
      <c r="I90" s="16">
        <f>F90*H90</f>
        <v>2217.6</v>
      </c>
      <c r="J90" s="5" t="s">
        <v>117</v>
      </c>
      <c r="L90" s="2"/>
    </row>
    <row r="91" spans="1:12" ht="18.75" x14ac:dyDescent="0.25">
      <c r="A91" s="43"/>
      <c r="B91" s="25"/>
      <c r="C91" s="25"/>
      <c r="D91" s="31"/>
      <c r="E91" s="31"/>
      <c r="F91" s="25"/>
      <c r="G91" s="14"/>
      <c r="H91" s="14"/>
      <c r="I91" s="16">
        <f>I90</f>
        <v>2217.6</v>
      </c>
      <c r="J91" s="5"/>
      <c r="L91" s="2"/>
    </row>
    <row r="92" spans="1:12" ht="18.75" x14ac:dyDescent="0.3">
      <c r="A92" s="69" t="s">
        <v>85</v>
      </c>
      <c r="B92" s="70"/>
      <c r="C92" s="70"/>
      <c r="D92" s="70"/>
      <c r="E92" s="70"/>
      <c r="F92" s="70"/>
      <c r="G92" s="71"/>
      <c r="H92" s="22"/>
      <c r="I92" s="5"/>
      <c r="J92" s="5"/>
      <c r="L92" s="2"/>
    </row>
    <row r="93" spans="1:12" ht="18.75" x14ac:dyDescent="0.25">
      <c r="A93" s="9" t="s">
        <v>26</v>
      </c>
      <c r="B93" s="5"/>
      <c r="C93" s="4"/>
      <c r="D93" s="4" t="s">
        <v>81</v>
      </c>
      <c r="E93" s="32" t="s">
        <v>130</v>
      </c>
      <c r="F93" s="32" t="s">
        <v>130</v>
      </c>
      <c r="G93" s="17" t="s">
        <v>57</v>
      </c>
      <c r="H93" s="32" t="s">
        <v>130</v>
      </c>
      <c r="I93" s="32" t="s">
        <v>130</v>
      </c>
      <c r="J93" s="5"/>
      <c r="L93" s="2"/>
    </row>
    <row r="94" spans="1:12" ht="18.75" x14ac:dyDescent="0.25">
      <c r="A94" s="9"/>
      <c r="B94" s="5"/>
      <c r="C94" s="4"/>
      <c r="D94" s="35" t="s">
        <v>121</v>
      </c>
      <c r="E94" s="36">
        <v>38</v>
      </c>
      <c r="F94" s="36">
        <v>38</v>
      </c>
      <c r="G94" s="16" t="s">
        <v>122</v>
      </c>
      <c r="H94" s="36">
        <v>76.900000000000006</v>
      </c>
      <c r="I94" s="36">
        <f>F94*H94*4</f>
        <v>11688.800000000001</v>
      </c>
      <c r="J94" s="16" t="s">
        <v>117</v>
      </c>
      <c r="L94" s="2"/>
    </row>
    <row r="95" spans="1:12" ht="31.5" x14ac:dyDescent="0.25">
      <c r="A95" s="9"/>
      <c r="B95" s="5"/>
      <c r="C95" s="4"/>
      <c r="D95" s="37" t="s">
        <v>123</v>
      </c>
      <c r="E95" s="36">
        <v>38</v>
      </c>
      <c r="F95" s="36">
        <v>38</v>
      </c>
      <c r="G95" s="16" t="s">
        <v>122</v>
      </c>
      <c r="H95" s="36">
        <v>26</v>
      </c>
      <c r="I95" s="36">
        <f>F95*H95*4</f>
        <v>3952</v>
      </c>
      <c r="J95" s="16" t="s">
        <v>117</v>
      </c>
      <c r="L95" s="2"/>
    </row>
    <row r="96" spans="1:12" ht="47.25" x14ac:dyDescent="0.25">
      <c r="A96" s="9" t="s">
        <v>27</v>
      </c>
      <c r="B96" s="5"/>
      <c r="C96" s="4"/>
      <c r="D96" s="18" t="s">
        <v>29</v>
      </c>
      <c r="E96" s="32" t="s">
        <v>130</v>
      </c>
      <c r="F96" s="32" t="s">
        <v>130</v>
      </c>
      <c r="G96" s="17" t="s">
        <v>57</v>
      </c>
      <c r="H96" s="32" t="s">
        <v>130</v>
      </c>
      <c r="I96" s="32" t="s">
        <v>130</v>
      </c>
      <c r="J96" s="5"/>
      <c r="L96" s="2"/>
    </row>
    <row r="97" spans="1:12" ht="31.5" x14ac:dyDescent="0.25">
      <c r="A97" s="9" t="s">
        <v>28</v>
      </c>
      <c r="B97" s="5"/>
      <c r="C97" s="4"/>
      <c r="D97" s="18" t="s">
        <v>80</v>
      </c>
      <c r="E97" s="32" t="s">
        <v>130</v>
      </c>
      <c r="F97" s="32" t="s">
        <v>130</v>
      </c>
      <c r="G97" s="17" t="s">
        <v>57</v>
      </c>
      <c r="H97" s="32" t="s">
        <v>130</v>
      </c>
      <c r="I97" s="32" t="s">
        <v>130</v>
      </c>
      <c r="J97" s="5"/>
      <c r="L97" s="2"/>
    </row>
    <row r="98" spans="1:12" ht="18.75" x14ac:dyDescent="0.25">
      <c r="A98" s="43"/>
      <c r="B98" s="25"/>
      <c r="C98" s="25"/>
      <c r="D98" s="31"/>
      <c r="E98" s="42"/>
      <c r="F98" s="42"/>
      <c r="G98" s="14"/>
      <c r="H98" s="46"/>
      <c r="I98" s="46">
        <f>SUM(I94:I97)</f>
        <v>15640.800000000001</v>
      </c>
      <c r="J98" s="47"/>
      <c r="L98" s="2"/>
    </row>
    <row r="99" spans="1:12" ht="18.75" x14ac:dyDescent="0.3">
      <c r="A99" s="69" t="s">
        <v>90</v>
      </c>
      <c r="B99" s="70"/>
      <c r="C99" s="70"/>
      <c r="D99" s="70"/>
      <c r="E99" s="70"/>
      <c r="F99" s="70"/>
      <c r="G99" s="71"/>
      <c r="H99" s="2"/>
      <c r="I99" s="2"/>
      <c r="J99" s="2"/>
      <c r="K99" s="2"/>
      <c r="L99" s="2"/>
    </row>
    <row r="100" spans="1:12" ht="32.25" x14ac:dyDescent="0.3">
      <c r="A100" s="29"/>
      <c r="B100" s="30"/>
      <c r="C100" s="30"/>
      <c r="D100" s="31" t="s">
        <v>118</v>
      </c>
      <c r="E100" s="32">
        <v>1</v>
      </c>
      <c r="F100" s="32">
        <v>1</v>
      </c>
      <c r="G100" s="16" t="s">
        <v>119</v>
      </c>
      <c r="H100" s="32">
        <v>19379</v>
      </c>
      <c r="I100" s="33">
        <f>F100*H100</f>
        <v>19379</v>
      </c>
      <c r="J100" s="34" t="s">
        <v>120</v>
      </c>
      <c r="K100" s="2"/>
      <c r="L100" s="2"/>
    </row>
    <row r="101" spans="1:12" ht="48" x14ac:dyDescent="0.3">
      <c r="A101" s="6" t="s">
        <v>69</v>
      </c>
      <c r="B101" s="6"/>
      <c r="C101" s="4"/>
      <c r="D101" s="18" t="s">
        <v>91</v>
      </c>
      <c r="E101" s="32" t="s">
        <v>130</v>
      </c>
      <c r="F101" s="32"/>
      <c r="G101" s="16" t="s">
        <v>32</v>
      </c>
      <c r="H101" s="50"/>
      <c r="I101" s="54"/>
      <c r="J101" s="16"/>
      <c r="L101" s="2"/>
    </row>
    <row r="102" spans="1:12" ht="18.75" x14ac:dyDescent="0.3">
      <c r="A102" s="41"/>
      <c r="B102" s="48"/>
      <c r="C102" s="25"/>
      <c r="D102" s="31"/>
      <c r="E102" s="42"/>
      <c r="F102" s="42"/>
      <c r="G102" s="36"/>
      <c r="H102" s="42"/>
      <c r="I102" s="42">
        <f>SUM(I100:I101)</f>
        <v>19379</v>
      </c>
      <c r="J102" s="25"/>
      <c r="L102" s="2"/>
    </row>
    <row r="103" spans="1:12" ht="18.75" x14ac:dyDescent="0.3">
      <c r="A103" s="69" t="s">
        <v>107</v>
      </c>
      <c r="B103" s="70"/>
      <c r="C103" s="70"/>
      <c r="D103" s="70"/>
      <c r="E103" s="70"/>
      <c r="F103" s="70"/>
      <c r="G103" s="71"/>
      <c r="H103" s="69"/>
      <c r="I103" s="70"/>
      <c r="J103" s="70"/>
      <c r="L103" s="2"/>
    </row>
    <row r="104" spans="1:12" ht="48" x14ac:dyDescent="0.3">
      <c r="A104" s="39" t="s">
        <v>138</v>
      </c>
      <c r="B104" s="27"/>
      <c r="C104" s="27"/>
      <c r="D104" s="40" t="s">
        <v>151</v>
      </c>
      <c r="E104" s="17"/>
      <c r="F104" s="17"/>
      <c r="G104" s="17" t="s">
        <v>139</v>
      </c>
      <c r="H104" s="51"/>
      <c r="I104" s="52"/>
      <c r="J104" s="17"/>
      <c r="L104" s="2"/>
    </row>
    <row r="105" spans="1:12" ht="18.75" x14ac:dyDescent="0.3">
      <c r="A105" s="39"/>
      <c r="B105" s="27"/>
      <c r="C105" s="27"/>
      <c r="D105" s="40" t="s">
        <v>155</v>
      </c>
      <c r="E105" s="17"/>
      <c r="F105" s="17"/>
      <c r="G105" s="17" t="s">
        <v>33</v>
      </c>
      <c r="H105" s="51"/>
      <c r="I105" s="52"/>
      <c r="J105" s="17"/>
      <c r="L105" s="2"/>
    </row>
    <row r="106" spans="1:12" ht="48" x14ac:dyDescent="0.3">
      <c r="A106" s="39"/>
      <c r="B106" s="27"/>
      <c r="C106" s="27"/>
      <c r="D106" s="40" t="s">
        <v>152</v>
      </c>
      <c r="E106" s="16"/>
      <c r="F106" s="16"/>
      <c r="G106" s="16" t="s">
        <v>139</v>
      </c>
      <c r="H106" s="49"/>
      <c r="I106" s="53"/>
      <c r="J106" s="16"/>
      <c r="L106" s="2"/>
    </row>
    <row r="107" spans="1:12" ht="32.25" x14ac:dyDescent="0.3">
      <c r="A107" s="39"/>
      <c r="B107" s="27"/>
      <c r="C107" s="27"/>
      <c r="D107" s="40" t="s">
        <v>143</v>
      </c>
      <c r="E107" s="16"/>
      <c r="F107" s="16"/>
      <c r="G107" s="16" t="s">
        <v>144</v>
      </c>
      <c r="H107" s="16"/>
      <c r="I107" s="49"/>
      <c r="J107" s="16"/>
      <c r="L107" s="2"/>
    </row>
    <row r="108" spans="1:12" ht="48" x14ac:dyDescent="0.3">
      <c r="A108" s="39"/>
      <c r="B108" s="27"/>
      <c r="C108" s="27"/>
      <c r="D108" s="40" t="s">
        <v>145</v>
      </c>
      <c r="E108" s="32"/>
      <c r="F108" s="32"/>
      <c r="G108" s="16" t="s">
        <v>146</v>
      </c>
      <c r="H108" s="32"/>
      <c r="I108" s="55"/>
      <c r="J108" s="16"/>
      <c r="L108" s="2"/>
    </row>
    <row r="109" spans="1:12" ht="32.25" x14ac:dyDescent="0.3">
      <c r="A109" s="39"/>
      <c r="B109" s="27"/>
      <c r="C109" s="27"/>
      <c r="D109" s="40" t="s">
        <v>147</v>
      </c>
      <c r="E109" s="16"/>
      <c r="F109" s="16">
        <f>120</f>
        <v>120</v>
      </c>
      <c r="G109" s="16" t="s">
        <v>141</v>
      </c>
      <c r="H109" s="16">
        <f>7200/F109</f>
        <v>60</v>
      </c>
      <c r="I109" s="53">
        <f t="shared" ref="I109:I110" si="2">F109*H109</f>
        <v>7200</v>
      </c>
      <c r="J109" s="16" t="s">
        <v>140</v>
      </c>
      <c r="L109" s="2"/>
    </row>
    <row r="110" spans="1:12" ht="31.5" x14ac:dyDescent="0.25">
      <c r="A110" s="28"/>
      <c r="B110" s="28"/>
      <c r="C110" s="28"/>
      <c r="D110" s="40" t="s">
        <v>148</v>
      </c>
      <c r="E110" s="16"/>
      <c r="F110" s="16">
        <f>10</f>
        <v>10</v>
      </c>
      <c r="G110" s="16" t="s">
        <v>141</v>
      </c>
      <c r="H110" s="49">
        <f>549.6/F110</f>
        <v>54.96</v>
      </c>
      <c r="I110" s="53">
        <f t="shared" si="2"/>
        <v>549.6</v>
      </c>
      <c r="J110" s="16" t="s">
        <v>140</v>
      </c>
      <c r="K110" s="2"/>
      <c r="L110" s="2"/>
    </row>
    <row r="111" spans="1:12" ht="15.75" x14ac:dyDescent="0.25">
      <c r="A111" s="28"/>
      <c r="B111" s="28"/>
      <c r="C111" s="28"/>
      <c r="D111" s="40"/>
      <c r="E111" s="16"/>
      <c r="F111" s="16"/>
      <c r="G111" s="16"/>
      <c r="H111" s="49"/>
      <c r="I111" s="53">
        <f>SUM(I104:I110)</f>
        <v>7749.6</v>
      </c>
      <c r="J111" s="16"/>
      <c r="K111" s="2"/>
      <c r="L111" s="2"/>
    </row>
    <row r="112" spans="1:12" ht="15.75" x14ac:dyDescent="0.25">
      <c r="A112" s="59" t="s">
        <v>157</v>
      </c>
      <c r="B112" s="28"/>
      <c r="C112" s="28"/>
      <c r="D112" s="40"/>
      <c r="E112" s="16"/>
      <c r="F112" s="16"/>
      <c r="G112" s="16"/>
      <c r="H112" s="16"/>
      <c r="I112" s="60">
        <f>I7+I8+I22+I23+I24+I29+I30+I36+I37+I38+I39+I44+I67+I68+I69+I81+I101+I104+I105+I106+I108+I109+I110</f>
        <v>189010.8</v>
      </c>
      <c r="J112" s="16"/>
      <c r="K112" s="2"/>
      <c r="L112" s="2"/>
    </row>
    <row r="113" spans="1:12" ht="15.75" x14ac:dyDescent="0.25">
      <c r="A113" s="59" t="s">
        <v>142</v>
      </c>
      <c r="B113" s="28"/>
      <c r="C113" s="28"/>
      <c r="D113" s="40"/>
      <c r="E113" s="16"/>
      <c r="F113" s="16"/>
      <c r="G113" s="16"/>
      <c r="H113" s="16"/>
      <c r="I113" s="60">
        <f>I17+I52+I71+I75+I88+I91+I98+I102+I111</f>
        <v>235669.40000000002</v>
      </c>
      <c r="J113" s="16"/>
      <c r="K113" s="2"/>
      <c r="L113" s="2"/>
    </row>
    <row r="114" spans="1:12" ht="99.75" customHeight="1" x14ac:dyDescent="0.25">
      <c r="A114" s="66" t="s">
        <v>116</v>
      </c>
      <c r="B114" s="66"/>
      <c r="C114" s="66"/>
      <c r="D114" s="66"/>
      <c r="E114" s="66"/>
      <c r="F114" s="66"/>
      <c r="G114" s="66"/>
      <c r="H114" s="66"/>
      <c r="I114" s="66"/>
      <c r="J114" s="66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2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2"/>
      <c r="F118" s="58"/>
      <c r="G118" s="2"/>
      <c r="H118" s="58"/>
      <c r="I118" s="2"/>
      <c r="J118" s="58"/>
      <c r="K118" s="2"/>
      <c r="L118" s="2"/>
    </row>
    <row r="119" spans="1:12" ht="15.75" x14ac:dyDescent="0.25">
      <c r="A119" s="2"/>
      <c r="B119" s="2"/>
      <c r="C119" s="2"/>
      <c r="D119" s="19"/>
      <c r="E119" s="2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2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58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19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9"/>
      <c r="E138" s="19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9"/>
      <c r="E139" s="19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9"/>
      <c r="E140" s="19"/>
      <c r="F140" s="2"/>
      <c r="G140" s="2"/>
      <c r="H140" s="2"/>
      <c r="I140" s="2"/>
      <c r="J140" s="2"/>
      <c r="K140" s="2"/>
      <c r="L140" s="2"/>
    </row>
  </sheetData>
  <mergeCells count="16">
    <mergeCell ref="A114:J114"/>
    <mergeCell ref="A2:J2"/>
    <mergeCell ref="A103:G103"/>
    <mergeCell ref="H103:J103"/>
    <mergeCell ref="I1:J1"/>
    <mergeCell ref="A63:G63"/>
    <mergeCell ref="A76:G76"/>
    <mergeCell ref="A99:G99"/>
    <mergeCell ref="A42:G42"/>
    <mergeCell ref="A18:G18"/>
    <mergeCell ref="A5:G5"/>
    <mergeCell ref="A89:G89"/>
    <mergeCell ref="A53:G53"/>
    <mergeCell ref="A59:G59"/>
    <mergeCell ref="A72:G72"/>
    <mergeCell ref="A92:G92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2025-01-29T11:30:19Z</cp:lastPrinted>
  <dcterms:created xsi:type="dcterms:W3CDTF">2017-05-29T12:14:13Z</dcterms:created>
  <dcterms:modified xsi:type="dcterms:W3CDTF">2025-03-14T04:44:44Z</dcterms:modified>
</cp:coreProperties>
</file>