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3" i="1" l="1"/>
  <c r="F63" i="1" l="1"/>
  <c r="H63" i="1" s="1"/>
  <c r="F82" i="1"/>
  <c r="H82" i="1" s="1"/>
  <c r="F81" i="1"/>
  <c r="H81" i="1" s="1"/>
  <c r="H48" i="1"/>
  <c r="I63" i="1" l="1"/>
  <c r="F85" i="1"/>
  <c r="H85" i="1" s="1"/>
  <c r="H37" i="1"/>
  <c r="I37" i="1" s="1"/>
  <c r="F70" i="1" l="1"/>
  <c r="H70" i="1" s="1"/>
  <c r="F72" i="1"/>
  <c r="H72" i="1" s="1"/>
  <c r="H47" i="1"/>
  <c r="H21" i="1" l="1"/>
  <c r="I21" i="1" s="1"/>
  <c r="F6" i="1"/>
  <c r="H6" i="1" s="1"/>
  <c r="F35" i="1"/>
  <c r="H35" i="1" s="1"/>
  <c r="F53" i="1"/>
  <c r="H53" i="1" s="1"/>
  <c r="I35" i="1" l="1"/>
  <c r="F80" i="1"/>
  <c r="H80" i="1" s="1"/>
  <c r="I6" i="1"/>
  <c r="F36" i="1" l="1"/>
  <c r="H36" i="1" s="1"/>
  <c r="H66" i="1"/>
  <c r="F66" i="1"/>
  <c r="H51" i="1"/>
  <c r="F51" i="1"/>
  <c r="F54" i="1"/>
  <c r="H54" i="1" s="1"/>
  <c r="H50" i="1"/>
  <c r="H49" i="1"/>
  <c r="I36" i="1" l="1"/>
  <c r="I54" i="1"/>
  <c r="F52" i="1"/>
  <c r="H52" i="1" s="1"/>
  <c r="I52" i="1" s="1"/>
  <c r="I53" i="1"/>
  <c r="F26" i="1"/>
  <c r="H26" i="1" s="1"/>
  <c r="F7" i="1"/>
  <c r="H7" i="1" s="1"/>
  <c r="I26" i="1" l="1"/>
  <c r="I7" i="1" l="1"/>
  <c r="I97" i="1"/>
  <c r="F73" i="1" l="1"/>
  <c r="I66" i="1" l="1"/>
  <c r="I68" i="1" l="1"/>
  <c r="I51" i="1" l="1"/>
  <c r="I73" i="1" l="1"/>
  <c r="I45" i="1"/>
  <c r="I48" i="1" l="1"/>
  <c r="I49" i="1"/>
  <c r="I70" i="1" l="1"/>
  <c r="I16" i="1" l="1"/>
  <c r="I102" i="1"/>
  <c r="I85" i="1"/>
  <c r="I89" i="1"/>
  <c r="I93" i="1" s="1"/>
  <c r="I72" i="1"/>
  <c r="I75" i="1" s="1"/>
  <c r="I47" i="1"/>
  <c r="I50" i="1"/>
  <c r="I57" i="1" l="1"/>
  <c r="I87" i="1"/>
  <c r="I82" i="1"/>
  <c r="I81" i="1" l="1"/>
  <c r="I80" i="1"/>
  <c r="I83" i="1" l="1"/>
  <c r="I104" i="1" s="1"/>
</calcChain>
</file>

<file path=xl/sharedStrings.xml><?xml version="1.0" encoding="utf-8"?>
<sst xmlns="http://schemas.openxmlformats.org/spreadsheetml/2006/main" count="374" uniqueCount="161">
  <si>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</si>
  <si>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</si>
  <si>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</si>
  <si>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</si>
  <si>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</si>
  <si>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</si>
  <si>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</si>
  <si>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</si>
  <si>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</si>
  <si>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</si>
  <si>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</si>
  <si>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</si>
  <si>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</si>
  <si>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</si>
  <si>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</si>
  <si>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</si>
  <si>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</si>
  <si>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</si>
  <si>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</si>
  <si>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</si>
  <si>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</si>
  <si>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</si>
  <si>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</si>
  <si>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</si>
  <si>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</si>
  <si>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</si>
  <si>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</si>
  <si>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</si>
  <si>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</si>
  <si>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</si>
  <si>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</si>
  <si>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</si>
  <si>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</si>
  <si>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</si>
  <si>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</si>
  <si>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</si>
  <si>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</si>
  <si>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</si>
  <si>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</si>
  <si>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</si>
  <si>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</si>
  <si>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</si>
  <si>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</si>
  <si>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</si>
  <si>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</si>
  <si>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</si>
  <si>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</si>
  <si>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</si>
  <si>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</si>
  <si>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</si>
  <si>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</si>
  <si>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</si>
  <si>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</si>
  <si>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</si>
  <si>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</si>
  <si>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</si>
  <si>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</si>
  <si>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</si>
  <si>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</si>
  <si>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</si>
  <si>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</si>
  <si>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</si>
  <si>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</si>
  <si>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</si>
  <si>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</si>
  <si>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</si>
  <si>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</si>
  <si>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</si>
  <si>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</si>
  <si>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</si>
  <si>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</si>
  <si>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</si>
  <si>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</si>
  <si>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</si>
  <si>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</si>
  <si>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</si>
  <si>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</si>
  <si>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</si>
  <si>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</si>
  <si>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</si>
  <si>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</si>
  <si>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</si>
  <si>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</si>
  <si>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</si>
  <si>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</si>
  <si>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</si>
  <si>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</si>
  <si>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</si>
  <si>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</si>
  <si>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</si>
  <si>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</si>
  <si>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</si>
  <si>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</si>
  <si>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</si>
  <si>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</si>
  <si>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</si>
  <si>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</si>
  <si>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</si>
  <si>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</si>
  <si>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</si>
  <si>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</si>
  <si>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</si>
  <si>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</si>
  <si>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</si>
  <si>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</si>
  <si>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</si>
  <si>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</si>
  <si>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</si>
  <si>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</si>
  <si>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</si>
  <si>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</si>
  <si>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</si>
  <si>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</si>
  <si>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</si>
  <si>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</si>
  <si>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</si>
  <si>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</si>
  <si>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</si>
  <si>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</si>
  <si>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проверка на прогрев отопительных приборов с регулировкой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</si>
  <si>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</si>
  <si>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</si>
  <si>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</si>
  <si>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</si>
  <si>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</si>
  <si>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</si>
  <si>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</si>
  <si>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</si>
  <si>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</si>
  <si>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</si>
  <si>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</si>
  <si>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благоустройство</t>
  </si>
  <si>
    <t>смена трубопроводов из полиэтиленовых труб диам. 100мм</t>
  </si>
  <si>
    <t>2 квартал</t>
  </si>
  <si>
    <t>ремонт и восстановление уплотнения стыков прокладками ПРП в 1 ряд в дверях насухо</t>
  </si>
  <si>
    <t>услуга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</si>
  <si>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</si>
  <si>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</si>
  <si>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</si>
  <si>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Всего:</t>
  </si>
  <si>
    <t>осмотр канализации</t>
  </si>
  <si>
    <t>осмотр водопровода</t>
  </si>
  <si>
    <t>м3</t>
  </si>
  <si>
    <t>водоотлив из подвала электрическими насосами</t>
  </si>
  <si>
    <t>1 квартал</t>
  </si>
  <si>
    <t>установка манометров</t>
  </si>
  <si>
    <t>сгон</t>
  </si>
  <si>
    <t>демонтаж фильтров диаметром 32мм</t>
  </si>
  <si>
    <t>ши</t>
  </si>
  <si>
    <t>справка о техническом состоянии здания</t>
  </si>
  <si>
    <t>окраска масляными составами ранее окрашенных металлических решеток и оград без рельефа за 2 раза</t>
  </si>
  <si>
    <t>валка  деревьев с разделкой древесины на корню</t>
  </si>
  <si>
    <t>Текущий ремонт</t>
  </si>
  <si>
    <t>смена сгонов у трубопроводов диам. 20мм</t>
  </si>
  <si>
    <t>смена кранов шаровых диам. 15,20мм</t>
  </si>
  <si>
    <t>смена вентилей и клапанов обратных мцфтовых диам 32мм на шаровые краны</t>
  </si>
  <si>
    <t>окраска масляными составами ранее окрашенных больших металлических поверхностей(кроме крыш) за один раз</t>
  </si>
  <si>
    <t>выполнение работ по ремонту кровли над кв 13,14,15</t>
  </si>
  <si>
    <t>выполнение работ по утеплению фундамента дома методом шунтирования 26м.2, квартира №20</t>
  </si>
  <si>
    <t>смена дверных приборов :проушины</t>
  </si>
  <si>
    <t xml:space="preserve">
Отчет о выполнении работ по текущему ремонту общего имущества 
в многоквартирном доме по адресу: г.Щёлково,ул.Пионерская, дом 33 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</si>
</sst>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2" fontId="8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topLeftCell="D100" zoomScale="93" zoomScaleNormal="93" workbookViewId="0">
      <selection activeCell="E107" sqref="E107:I11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80" t="s">
        <v>99</v>
      </c>
      <c r="J1" s="80"/>
    </row>
    <row r="2" spans="1:12" ht="70.5" customHeight="1" x14ac:dyDescent="0.25">
      <c r="A2" s="75" t="s">
        <v>160</v>
      </c>
      <c r="B2" s="76"/>
      <c r="C2" s="76"/>
      <c r="D2" s="76"/>
      <c r="E2" s="76"/>
      <c r="F2" s="76"/>
      <c r="G2" s="76"/>
      <c r="H2" s="76"/>
      <c r="I2" s="76"/>
      <c r="J2" s="76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83</v>
      </c>
      <c r="B4" s="3"/>
      <c r="C4" s="3"/>
      <c r="D4" s="23" t="s">
        <v>104</v>
      </c>
      <c r="E4" s="23" t="s">
        <v>108</v>
      </c>
      <c r="F4" s="24" t="s">
        <v>106</v>
      </c>
      <c r="G4" s="24" t="s">
        <v>82</v>
      </c>
      <c r="H4" s="24" t="s">
        <v>81</v>
      </c>
      <c r="I4" s="24" t="s">
        <v>105</v>
      </c>
      <c r="J4" s="24" t="s">
        <v>107</v>
      </c>
      <c r="K4" s="2"/>
      <c r="L4" s="2"/>
    </row>
    <row r="5" spans="1:12" ht="18.75" x14ac:dyDescent="0.3">
      <c r="A5" s="81" t="s">
        <v>89</v>
      </c>
      <c r="B5" s="82"/>
      <c r="C5" s="82"/>
      <c r="D5" s="82"/>
      <c r="E5" s="82"/>
      <c r="F5" s="82"/>
      <c r="G5" s="83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157</v>
      </c>
      <c r="E6" s="36"/>
      <c r="F6" s="16">
        <f>1+1</f>
        <v>2</v>
      </c>
      <c r="G6" s="16" t="s">
        <v>135</v>
      </c>
      <c r="H6" s="16">
        <f>(10273.6+10000)/F6</f>
        <v>10136.799999999999</v>
      </c>
      <c r="I6" s="62">
        <f>F6*H6</f>
        <v>20273.599999999999</v>
      </c>
      <c r="J6" s="16" t="s">
        <v>133</v>
      </c>
      <c r="K6" s="2"/>
      <c r="L6" s="2"/>
    </row>
    <row r="7" spans="1:12" ht="18.75" x14ac:dyDescent="0.3">
      <c r="A7" s="6"/>
      <c r="B7" s="5"/>
      <c r="C7" s="4"/>
      <c r="D7" s="18" t="s">
        <v>129</v>
      </c>
      <c r="E7" s="36"/>
      <c r="F7" s="16">
        <f>530+520</f>
        <v>1050</v>
      </c>
      <c r="G7" s="16" t="s">
        <v>120</v>
      </c>
      <c r="H7" s="16">
        <f>(21200+20800)/F7</f>
        <v>40</v>
      </c>
      <c r="I7" s="62">
        <f>F7*H7</f>
        <v>42000</v>
      </c>
      <c r="J7" s="16" t="s">
        <v>130</v>
      </c>
      <c r="K7" s="2"/>
      <c r="L7" s="2"/>
    </row>
    <row r="8" spans="1:12" ht="35.25" customHeight="1" x14ac:dyDescent="0.3">
      <c r="A8" s="6" t="s">
        <v>1</v>
      </c>
      <c r="B8" s="5"/>
      <c r="C8" s="4"/>
      <c r="D8" s="18" t="s">
        <v>38</v>
      </c>
      <c r="E8" s="45" t="s">
        <v>138</v>
      </c>
      <c r="F8" s="45" t="s">
        <v>138</v>
      </c>
      <c r="G8" s="16" t="s">
        <v>30</v>
      </c>
      <c r="H8" s="45"/>
      <c r="I8" s="47" t="s">
        <v>138</v>
      </c>
      <c r="J8" s="5"/>
      <c r="K8" s="2"/>
      <c r="L8" s="2"/>
    </row>
    <row r="9" spans="1:12" ht="28.5" customHeight="1" x14ac:dyDescent="0.3">
      <c r="A9" s="6" t="s">
        <v>2</v>
      </c>
      <c r="B9" s="5"/>
      <c r="C9" s="4"/>
      <c r="D9" s="18" t="s">
        <v>38</v>
      </c>
      <c r="E9" s="45" t="s">
        <v>138</v>
      </c>
      <c r="F9" s="45" t="s">
        <v>138</v>
      </c>
      <c r="G9" s="16" t="s">
        <v>30</v>
      </c>
      <c r="H9" s="45"/>
      <c r="I9" s="47" t="s">
        <v>138</v>
      </c>
      <c r="J9" s="5"/>
      <c r="K9" s="2"/>
      <c r="L9" s="2"/>
    </row>
    <row r="10" spans="1:12" ht="18.75" x14ac:dyDescent="0.3">
      <c r="A10" s="7" t="s">
        <v>3</v>
      </c>
      <c r="B10" s="5"/>
      <c r="C10" s="4"/>
      <c r="D10" s="18" t="s">
        <v>37</v>
      </c>
      <c r="E10" s="45" t="s">
        <v>138</v>
      </c>
      <c r="F10" s="45" t="s">
        <v>138</v>
      </c>
      <c r="G10" s="16" t="s">
        <v>30</v>
      </c>
      <c r="H10" s="45"/>
      <c r="I10" s="47" t="s">
        <v>138</v>
      </c>
      <c r="J10" s="5"/>
      <c r="K10" s="2"/>
      <c r="L10" s="2"/>
    </row>
    <row r="11" spans="1:12" ht="32.25" x14ac:dyDescent="0.3">
      <c r="A11" s="6" t="s">
        <v>4</v>
      </c>
      <c r="B11" s="5"/>
      <c r="C11" s="4"/>
      <c r="D11" s="18" t="s">
        <v>36</v>
      </c>
      <c r="E11" s="45" t="s">
        <v>138</v>
      </c>
      <c r="F11" s="45" t="s">
        <v>138</v>
      </c>
      <c r="G11" s="16" t="s">
        <v>30</v>
      </c>
      <c r="H11" s="45"/>
      <c r="I11" s="47" t="s">
        <v>138</v>
      </c>
      <c r="J11" s="5"/>
      <c r="K11" s="2"/>
      <c r="L11" s="2"/>
    </row>
    <row r="12" spans="1:12" ht="18.75" x14ac:dyDescent="0.3">
      <c r="A12" s="6" t="s">
        <v>5</v>
      </c>
      <c r="B12" s="5"/>
      <c r="C12" s="4"/>
      <c r="D12" s="4" t="s">
        <v>88</v>
      </c>
      <c r="E12" s="45" t="s">
        <v>138</v>
      </c>
      <c r="F12" s="45" t="s">
        <v>138</v>
      </c>
      <c r="G12" s="16" t="s">
        <v>31</v>
      </c>
      <c r="H12" s="45"/>
      <c r="I12" s="47" t="s">
        <v>138</v>
      </c>
      <c r="J12" s="5"/>
      <c r="K12" s="2"/>
      <c r="L12" s="2"/>
    </row>
    <row r="13" spans="1:12" ht="37.5" x14ac:dyDescent="0.3">
      <c r="A13" s="6" t="s">
        <v>6</v>
      </c>
      <c r="B13" s="5"/>
      <c r="C13" s="4"/>
      <c r="D13" s="4" t="s">
        <v>35</v>
      </c>
      <c r="E13" s="45" t="s">
        <v>138</v>
      </c>
      <c r="F13" s="45" t="s">
        <v>138</v>
      </c>
      <c r="G13" s="17" t="s">
        <v>31</v>
      </c>
      <c r="H13" s="45"/>
      <c r="I13" s="47" t="s">
        <v>138</v>
      </c>
      <c r="J13" s="5"/>
      <c r="K13" s="2"/>
      <c r="L13" s="2"/>
    </row>
    <row r="14" spans="1:12" ht="32.25" x14ac:dyDescent="0.3">
      <c r="A14" s="6" t="s">
        <v>63</v>
      </c>
      <c r="B14" s="5"/>
      <c r="C14" s="4"/>
      <c r="D14" s="18" t="s">
        <v>52</v>
      </c>
      <c r="E14" s="45" t="s">
        <v>138</v>
      </c>
      <c r="F14" s="45" t="s">
        <v>138</v>
      </c>
      <c r="G14" s="16" t="s">
        <v>30</v>
      </c>
      <c r="H14" s="45"/>
      <c r="I14" s="47" t="s">
        <v>138</v>
      </c>
      <c r="J14" s="5"/>
      <c r="L14" s="2"/>
    </row>
    <row r="15" spans="1:12" ht="27" customHeight="1" x14ac:dyDescent="0.3">
      <c r="A15" s="6" t="s">
        <v>7</v>
      </c>
      <c r="B15" s="5"/>
      <c r="C15" s="4"/>
      <c r="D15" s="18" t="s">
        <v>33</v>
      </c>
      <c r="E15" s="45" t="s">
        <v>138</v>
      </c>
      <c r="F15" s="45" t="s">
        <v>138</v>
      </c>
      <c r="G15" s="16" t="s">
        <v>30</v>
      </c>
      <c r="H15" s="45"/>
      <c r="I15" s="47" t="s">
        <v>138</v>
      </c>
      <c r="J15" s="5"/>
      <c r="K15" s="2"/>
      <c r="L15" s="2"/>
    </row>
    <row r="16" spans="1:12" ht="27" customHeight="1" x14ac:dyDescent="0.3">
      <c r="A16" s="31"/>
      <c r="B16" s="25"/>
      <c r="C16" s="25"/>
      <c r="D16" s="33"/>
      <c r="E16" s="46"/>
      <c r="F16" s="46"/>
      <c r="G16" s="34"/>
      <c r="H16" s="45"/>
      <c r="I16" s="47">
        <f>SUM(I6:I15)</f>
        <v>62273.599999999999</v>
      </c>
      <c r="J16" s="5"/>
      <c r="K16" s="2"/>
      <c r="L16" s="2"/>
    </row>
    <row r="17" spans="1:12" ht="18.75" x14ac:dyDescent="0.3">
      <c r="A17" s="81" t="s">
        <v>56</v>
      </c>
      <c r="B17" s="82"/>
      <c r="C17" s="82"/>
      <c r="D17" s="82"/>
      <c r="E17" s="82"/>
      <c r="F17" s="82"/>
      <c r="G17" s="83"/>
      <c r="H17" s="17"/>
      <c r="I17" s="5"/>
      <c r="J17" s="5"/>
      <c r="L17" s="2"/>
    </row>
    <row r="18" spans="1:12" ht="18.75" x14ac:dyDescent="0.3">
      <c r="A18" s="6" t="s">
        <v>19</v>
      </c>
      <c r="B18" s="5"/>
      <c r="C18" s="4"/>
      <c r="D18" s="4" t="s">
        <v>98</v>
      </c>
      <c r="E18" s="45" t="s">
        <v>138</v>
      </c>
      <c r="F18" s="45" t="s">
        <v>138</v>
      </c>
      <c r="G18" s="17" t="s">
        <v>54</v>
      </c>
      <c r="H18" s="45"/>
      <c r="I18" s="45" t="s">
        <v>138</v>
      </c>
      <c r="J18" s="5"/>
      <c r="L18" s="2"/>
    </row>
    <row r="19" spans="1:12" ht="18.75" x14ac:dyDescent="0.3">
      <c r="A19" s="6" t="s">
        <v>13</v>
      </c>
      <c r="B19" s="5"/>
      <c r="C19" s="4"/>
      <c r="D19" s="4" t="s">
        <v>41</v>
      </c>
      <c r="E19" s="45" t="s">
        <v>138</v>
      </c>
      <c r="F19" s="45" t="s">
        <v>138</v>
      </c>
      <c r="G19" s="17" t="s">
        <v>53</v>
      </c>
      <c r="H19" s="45"/>
      <c r="I19" s="45" t="s">
        <v>138</v>
      </c>
      <c r="J19" s="5"/>
      <c r="L19" s="2"/>
    </row>
    <row r="20" spans="1:12" ht="18.75" x14ac:dyDescent="0.3">
      <c r="A20" s="6" t="s">
        <v>9</v>
      </c>
      <c r="B20" s="5"/>
      <c r="C20" s="4"/>
      <c r="D20" s="4" t="s">
        <v>34</v>
      </c>
      <c r="E20" s="45" t="s">
        <v>138</v>
      </c>
      <c r="F20" s="45" t="s">
        <v>138</v>
      </c>
      <c r="G20" s="17" t="s">
        <v>53</v>
      </c>
      <c r="H20" s="45"/>
      <c r="I20" s="45" t="s">
        <v>138</v>
      </c>
      <c r="J20" s="5"/>
      <c r="K20" s="2"/>
      <c r="L20" s="2"/>
    </row>
    <row r="21" spans="1:12" ht="48" x14ac:dyDescent="0.3">
      <c r="A21" s="6"/>
      <c r="B21" s="5"/>
      <c r="C21" s="4"/>
      <c r="D21" s="18" t="s">
        <v>158</v>
      </c>
      <c r="E21" s="45" t="s">
        <v>138</v>
      </c>
      <c r="F21" s="45">
        <v>1</v>
      </c>
      <c r="G21" s="17" t="s">
        <v>135</v>
      </c>
      <c r="H21" s="45">
        <f>24480/F21</f>
        <v>24480</v>
      </c>
      <c r="I21" s="69">
        <f>F21*H21</f>
        <v>24480</v>
      </c>
      <c r="J21" s="16" t="s">
        <v>130</v>
      </c>
      <c r="K21" s="2"/>
      <c r="L21" s="2"/>
    </row>
    <row r="22" spans="1:12" ht="18.75" x14ac:dyDescent="0.3">
      <c r="A22" s="6" t="s">
        <v>10</v>
      </c>
      <c r="B22" s="5"/>
      <c r="C22" s="4"/>
      <c r="D22" s="18"/>
      <c r="E22" s="45" t="s">
        <v>138</v>
      </c>
      <c r="F22" s="45"/>
      <c r="G22" s="17" t="s">
        <v>135</v>
      </c>
      <c r="H22" s="45"/>
      <c r="I22" s="69"/>
      <c r="J22" s="16"/>
      <c r="K22" s="2"/>
      <c r="L22" s="2"/>
    </row>
    <row r="23" spans="1:12" ht="18.75" x14ac:dyDescent="0.3">
      <c r="A23" s="6" t="s">
        <v>11</v>
      </c>
      <c r="B23" s="5"/>
      <c r="C23" s="4"/>
      <c r="D23" s="4" t="s">
        <v>39</v>
      </c>
      <c r="E23" s="45" t="s">
        <v>138</v>
      </c>
      <c r="F23" s="45" t="s">
        <v>138</v>
      </c>
      <c r="G23" s="17" t="s">
        <v>53</v>
      </c>
      <c r="H23" s="45"/>
      <c r="I23" s="45" t="s">
        <v>138</v>
      </c>
      <c r="J23" s="16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5" t="s">
        <v>138</v>
      </c>
      <c r="F24" s="45" t="s">
        <v>138</v>
      </c>
      <c r="G24" s="16" t="s">
        <v>30</v>
      </c>
      <c r="H24" s="45"/>
      <c r="I24" s="45" t="s">
        <v>138</v>
      </c>
      <c r="J24" s="16"/>
      <c r="K24" s="2"/>
      <c r="L24" s="2"/>
    </row>
    <row r="25" spans="1:12" ht="24.75" customHeight="1" x14ac:dyDescent="0.3">
      <c r="A25" s="6" t="s">
        <v>12</v>
      </c>
      <c r="B25" s="5"/>
      <c r="C25" s="4"/>
      <c r="D25" s="18" t="s">
        <v>40</v>
      </c>
      <c r="E25" s="45" t="s">
        <v>138</v>
      </c>
      <c r="F25" s="45" t="s">
        <v>138</v>
      </c>
      <c r="G25" s="17" t="s">
        <v>53</v>
      </c>
      <c r="H25" s="45"/>
      <c r="I25" s="45" t="s">
        <v>138</v>
      </c>
      <c r="J25" s="16"/>
      <c r="K25" s="2"/>
      <c r="L25" s="2"/>
    </row>
    <row r="26" spans="1:12" ht="32.25" x14ac:dyDescent="0.3">
      <c r="A26" s="6" t="s">
        <v>55</v>
      </c>
      <c r="B26" s="5"/>
      <c r="C26" s="4"/>
      <c r="D26" s="18" t="s">
        <v>97</v>
      </c>
      <c r="E26" s="45" t="s">
        <v>138</v>
      </c>
      <c r="F26" s="45">
        <f>20</f>
        <v>20</v>
      </c>
      <c r="G26" s="17" t="s">
        <v>120</v>
      </c>
      <c r="H26" s="17">
        <f>3280.6/F26</f>
        <v>164.03</v>
      </c>
      <c r="I26" s="69">
        <f>F26*H26</f>
        <v>3280.6</v>
      </c>
      <c r="J26" s="16" t="s">
        <v>144</v>
      </c>
      <c r="L26" s="2"/>
    </row>
    <row r="27" spans="1:12" ht="32.25" x14ac:dyDescent="0.3">
      <c r="A27" s="6" t="s">
        <v>57</v>
      </c>
      <c r="B27" s="5"/>
      <c r="C27" s="4"/>
      <c r="D27" s="18" t="s">
        <v>96</v>
      </c>
      <c r="E27" s="45" t="s">
        <v>138</v>
      </c>
      <c r="F27" s="45" t="s">
        <v>138</v>
      </c>
      <c r="G27" s="17" t="s">
        <v>53</v>
      </c>
      <c r="H27" s="45"/>
      <c r="I27" s="45" t="s">
        <v>138</v>
      </c>
      <c r="J27" s="5"/>
      <c r="L27" s="2"/>
    </row>
    <row r="28" spans="1:12" ht="32.25" x14ac:dyDescent="0.3">
      <c r="A28" s="6" t="s">
        <v>14</v>
      </c>
      <c r="B28" s="5"/>
      <c r="C28" s="4"/>
      <c r="D28" s="18" t="s">
        <v>95</v>
      </c>
      <c r="E28" s="45" t="s">
        <v>138</v>
      </c>
      <c r="F28" s="45" t="s">
        <v>138</v>
      </c>
      <c r="G28" s="17" t="s">
        <v>54</v>
      </c>
      <c r="H28" s="45"/>
      <c r="I28" s="45" t="s">
        <v>138</v>
      </c>
      <c r="J28" s="5"/>
      <c r="L28" s="2"/>
    </row>
    <row r="29" spans="1:12" ht="18.75" x14ac:dyDescent="0.3">
      <c r="A29" s="6" t="s">
        <v>15</v>
      </c>
      <c r="B29" s="5"/>
      <c r="C29" s="4"/>
      <c r="D29" s="4" t="s">
        <v>42</v>
      </c>
      <c r="E29" s="45" t="s">
        <v>138</v>
      </c>
      <c r="F29" s="45" t="s">
        <v>138</v>
      </c>
      <c r="G29" s="17" t="s">
        <v>54</v>
      </c>
      <c r="H29" s="45"/>
      <c r="I29" s="45" t="s">
        <v>138</v>
      </c>
      <c r="J29" s="5"/>
      <c r="L29" s="2"/>
    </row>
    <row r="30" spans="1:12" ht="18.75" x14ac:dyDescent="0.3">
      <c r="A30" s="6" t="s">
        <v>16</v>
      </c>
      <c r="B30" s="5"/>
      <c r="C30" s="4"/>
      <c r="D30" s="4" t="s">
        <v>43</v>
      </c>
      <c r="E30" s="45" t="s">
        <v>138</v>
      </c>
      <c r="F30" s="45" t="s">
        <v>138</v>
      </c>
      <c r="G30" s="17" t="s">
        <v>53</v>
      </c>
      <c r="H30" s="45"/>
      <c r="I30" s="45" t="s">
        <v>138</v>
      </c>
      <c r="J30" s="5"/>
      <c r="L30" s="2"/>
    </row>
    <row r="31" spans="1:12" ht="18.75" x14ac:dyDescent="0.3">
      <c r="A31" s="6" t="s">
        <v>17</v>
      </c>
      <c r="B31" s="5"/>
      <c r="C31" s="4"/>
      <c r="D31" s="4" t="s">
        <v>44</v>
      </c>
      <c r="E31" s="45" t="s">
        <v>138</v>
      </c>
      <c r="F31" s="45" t="s">
        <v>138</v>
      </c>
      <c r="G31" s="16" t="s">
        <v>30</v>
      </c>
      <c r="H31" s="45"/>
      <c r="I31" s="45" t="s">
        <v>138</v>
      </c>
      <c r="J31" s="5"/>
      <c r="L31" s="2"/>
    </row>
    <row r="32" spans="1:12" ht="18.75" x14ac:dyDescent="0.3">
      <c r="A32" s="6" t="s">
        <v>18</v>
      </c>
      <c r="B32" s="5"/>
      <c r="C32" s="4"/>
      <c r="D32" s="4" t="s">
        <v>45</v>
      </c>
      <c r="E32" s="45" t="s">
        <v>138</v>
      </c>
      <c r="F32" s="45" t="s">
        <v>138</v>
      </c>
      <c r="G32" s="17" t="s">
        <v>54</v>
      </c>
      <c r="H32" s="45"/>
      <c r="I32" s="45" t="s">
        <v>138</v>
      </c>
      <c r="J32" s="5"/>
      <c r="L32" s="2"/>
    </row>
    <row r="33" spans="1:12" ht="18.75" x14ac:dyDescent="0.3">
      <c r="A33" s="31"/>
      <c r="B33" s="25"/>
      <c r="C33" s="25"/>
      <c r="D33" s="25"/>
      <c r="E33" s="46"/>
      <c r="F33" s="46"/>
      <c r="G33" s="14"/>
      <c r="H33" s="45"/>
      <c r="I33" s="45"/>
      <c r="J33" s="5"/>
      <c r="L33" s="2"/>
    </row>
    <row r="34" spans="1:12" ht="24" customHeight="1" x14ac:dyDescent="0.3">
      <c r="A34" s="81" t="s">
        <v>87</v>
      </c>
      <c r="B34" s="82"/>
      <c r="C34" s="82"/>
      <c r="D34" s="82"/>
      <c r="E34" s="82"/>
      <c r="F34" s="82"/>
      <c r="G34" s="83"/>
      <c r="H34" s="17"/>
      <c r="I34" s="5"/>
      <c r="J34" s="5"/>
      <c r="L34" s="2"/>
    </row>
    <row r="35" spans="1:12" ht="32.25" customHeight="1" x14ac:dyDescent="0.3">
      <c r="A35" s="6" t="s">
        <v>49</v>
      </c>
      <c r="B35" s="5"/>
      <c r="C35" s="4"/>
      <c r="D35" s="18" t="s">
        <v>134</v>
      </c>
      <c r="E35" s="36"/>
      <c r="F35" s="16">
        <f>5</f>
        <v>5</v>
      </c>
      <c r="G35" s="16" t="s">
        <v>30</v>
      </c>
      <c r="H35" s="16">
        <f>1349.4/F35</f>
        <v>269.88</v>
      </c>
      <c r="I35" s="70">
        <f>F35*H35</f>
        <v>1349.4</v>
      </c>
      <c r="J35" s="16" t="s">
        <v>130</v>
      </c>
      <c r="L35" s="2"/>
    </row>
    <row r="36" spans="1:12" ht="32.25" customHeight="1" x14ac:dyDescent="0.3">
      <c r="A36" s="6"/>
      <c r="B36" s="5"/>
      <c r="C36" s="4"/>
      <c r="D36" s="18" t="s">
        <v>156</v>
      </c>
      <c r="E36" s="36"/>
      <c r="F36" s="34">
        <f>4.8</f>
        <v>4.8</v>
      </c>
      <c r="G36" s="16" t="s">
        <v>120</v>
      </c>
      <c r="H36" s="72">
        <f>742.4/F36</f>
        <v>154.66666666666666</v>
      </c>
      <c r="I36" s="71">
        <f>F36*H36</f>
        <v>742.4</v>
      </c>
      <c r="J36" s="16" t="s">
        <v>133</v>
      </c>
      <c r="L36" s="2"/>
    </row>
    <row r="37" spans="1:12" ht="32.25" customHeight="1" x14ac:dyDescent="0.3">
      <c r="A37" s="6"/>
      <c r="B37" s="5"/>
      <c r="C37" s="4"/>
      <c r="D37" s="18" t="s">
        <v>159</v>
      </c>
      <c r="E37" s="36"/>
      <c r="F37" s="34">
        <v>2</v>
      </c>
      <c r="G37" s="16" t="s">
        <v>31</v>
      </c>
      <c r="H37" s="72">
        <f>2155/F37</f>
        <v>1077.5</v>
      </c>
      <c r="I37" s="71">
        <f>F37*H37</f>
        <v>2155</v>
      </c>
      <c r="J37" s="16" t="s">
        <v>130</v>
      </c>
      <c r="L37" s="2"/>
    </row>
    <row r="38" spans="1:12" ht="32.25" x14ac:dyDescent="0.3">
      <c r="A38" s="6" t="s">
        <v>50</v>
      </c>
      <c r="B38" s="5"/>
      <c r="C38" s="4"/>
      <c r="D38" s="18" t="s">
        <v>103</v>
      </c>
      <c r="E38" s="45" t="s">
        <v>138</v>
      </c>
      <c r="F38" s="45" t="s">
        <v>138</v>
      </c>
      <c r="G38" s="16" t="s">
        <v>54</v>
      </c>
      <c r="H38" s="45"/>
      <c r="I38" s="45" t="s">
        <v>138</v>
      </c>
      <c r="J38" s="16"/>
      <c r="L38" s="2"/>
    </row>
    <row r="39" spans="1:12" ht="32.25" x14ac:dyDescent="0.3">
      <c r="A39" s="6" t="s">
        <v>59</v>
      </c>
      <c r="B39" s="8"/>
      <c r="C39" s="4"/>
      <c r="D39" s="18" t="s">
        <v>46</v>
      </c>
      <c r="E39" s="45" t="s">
        <v>138</v>
      </c>
      <c r="F39" s="45" t="s">
        <v>138</v>
      </c>
      <c r="G39" s="17" t="s">
        <v>53</v>
      </c>
      <c r="H39" s="45"/>
      <c r="I39" s="45" t="s">
        <v>138</v>
      </c>
      <c r="J39" s="5"/>
      <c r="L39" s="2"/>
    </row>
    <row r="40" spans="1:12" ht="18.75" x14ac:dyDescent="0.3">
      <c r="A40" s="6" t="s">
        <v>61</v>
      </c>
      <c r="B40" s="5"/>
      <c r="C40" s="4"/>
      <c r="D40" s="18" t="s">
        <v>51</v>
      </c>
      <c r="E40" s="45" t="s">
        <v>138</v>
      </c>
      <c r="F40" s="45" t="s">
        <v>138</v>
      </c>
      <c r="G40" s="17" t="s">
        <v>53</v>
      </c>
      <c r="H40" s="45"/>
      <c r="I40" s="45" t="s">
        <v>138</v>
      </c>
      <c r="J40" s="5"/>
      <c r="L40" s="2"/>
    </row>
    <row r="41" spans="1:12" ht="32.25" x14ac:dyDescent="0.3">
      <c r="A41" s="6" t="s">
        <v>62</v>
      </c>
      <c r="B41" s="5"/>
      <c r="C41" s="4"/>
      <c r="D41" s="18" t="s">
        <v>64</v>
      </c>
      <c r="E41" s="45" t="s">
        <v>138</v>
      </c>
      <c r="F41" s="45" t="s">
        <v>138</v>
      </c>
      <c r="G41" s="16" t="s">
        <v>30</v>
      </c>
      <c r="H41" s="45"/>
      <c r="I41" s="45" t="s">
        <v>138</v>
      </c>
      <c r="J41" s="5"/>
      <c r="L41" s="2"/>
    </row>
    <row r="42" spans="1:12" ht="18.75" x14ac:dyDescent="0.3">
      <c r="A42" s="6" t="s">
        <v>58</v>
      </c>
      <c r="B42" s="8"/>
      <c r="C42" s="4"/>
      <c r="D42" s="4" t="s">
        <v>47</v>
      </c>
      <c r="E42" s="45" t="s">
        <v>138</v>
      </c>
      <c r="F42" s="45" t="s">
        <v>138</v>
      </c>
      <c r="G42" s="17" t="s">
        <v>53</v>
      </c>
      <c r="H42" s="45"/>
      <c r="I42" s="45" t="s">
        <v>138</v>
      </c>
      <c r="J42" s="5"/>
      <c r="L42" s="2"/>
    </row>
    <row r="43" spans="1:12" ht="24" customHeight="1" x14ac:dyDescent="0.3">
      <c r="A43" s="6" t="s">
        <v>60</v>
      </c>
      <c r="B43" s="8"/>
      <c r="C43" s="4"/>
      <c r="D43" s="4" t="s">
        <v>48</v>
      </c>
      <c r="E43" s="45" t="s">
        <v>138</v>
      </c>
      <c r="F43" s="45" t="s">
        <v>138</v>
      </c>
      <c r="G43" s="17" t="s">
        <v>53</v>
      </c>
      <c r="H43" s="45"/>
      <c r="I43" s="45" t="s">
        <v>138</v>
      </c>
      <c r="J43" s="5"/>
      <c r="L43" s="2"/>
    </row>
    <row r="44" spans="1:12" ht="18.75" x14ac:dyDescent="0.3">
      <c r="A44" s="6" t="s">
        <v>65</v>
      </c>
      <c r="B44" s="5"/>
      <c r="C44" s="4"/>
      <c r="D44" s="4" t="s">
        <v>94</v>
      </c>
      <c r="E44" s="45" t="s">
        <v>138</v>
      </c>
      <c r="F44" s="45" t="s">
        <v>138</v>
      </c>
      <c r="G44" s="17" t="s">
        <v>54</v>
      </c>
      <c r="H44" s="45"/>
      <c r="I44" s="45" t="s">
        <v>138</v>
      </c>
      <c r="J44" s="5"/>
      <c r="L44" s="2"/>
    </row>
    <row r="45" spans="1:12" ht="18.75" x14ac:dyDescent="0.3">
      <c r="A45" s="31"/>
      <c r="B45" s="25"/>
      <c r="C45" s="25"/>
      <c r="D45" s="25"/>
      <c r="E45" s="46"/>
      <c r="F45" s="46"/>
      <c r="G45" s="14"/>
      <c r="H45" s="45"/>
      <c r="I45" s="47">
        <f>SUM(I35:I44)</f>
        <v>4246.8</v>
      </c>
      <c r="J45" s="5"/>
      <c r="L45" s="2"/>
    </row>
    <row r="46" spans="1:12" ht="18.75" x14ac:dyDescent="0.3">
      <c r="A46" s="81" t="s">
        <v>67</v>
      </c>
      <c r="B46" s="82"/>
      <c r="C46" s="82"/>
      <c r="D46" s="82"/>
      <c r="E46" s="82"/>
      <c r="F46" s="82"/>
      <c r="G46" s="83"/>
      <c r="H46" s="21"/>
      <c r="I46" s="5"/>
      <c r="J46" s="5"/>
      <c r="L46" s="2"/>
    </row>
    <row r="47" spans="1:12" ht="37.5" x14ac:dyDescent="0.25">
      <c r="A47" s="9" t="s">
        <v>29</v>
      </c>
      <c r="B47" s="8"/>
      <c r="C47" s="4"/>
      <c r="D47" s="18" t="s">
        <v>119</v>
      </c>
      <c r="E47" s="36"/>
      <c r="F47" s="16">
        <v>6</v>
      </c>
      <c r="G47" s="16" t="s">
        <v>54</v>
      </c>
      <c r="H47" s="16">
        <f>1036.2/F47</f>
        <v>172.70000000000002</v>
      </c>
      <c r="I47" s="16">
        <f t="shared" ref="I47:I50" si="0">F47*H47</f>
        <v>1036.2</v>
      </c>
      <c r="J47" s="16" t="s">
        <v>126</v>
      </c>
      <c r="L47" s="2"/>
    </row>
    <row r="48" spans="1:12" ht="46.5" customHeight="1" x14ac:dyDescent="0.25">
      <c r="A48" s="9" t="s">
        <v>93</v>
      </c>
      <c r="B48" s="8"/>
      <c r="C48" s="4"/>
      <c r="D48" s="18" t="s">
        <v>137</v>
      </c>
      <c r="E48" s="36"/>
      <c r="F48" s="16">
        <v>812.1</v>
      </c>
      <c r="G48" s="16" t="s">
        <v>120</v>
      </c>
      <c r="H48" s="37">
        <f>(3800.8+3800.8+3800.8+3824.4+3824.4+3824.4+3975.4+3975.4+3975.4+4024.4+4024.4+4024.2)/F48</f>
        <v>57.720477773673196</v>
      </c>
      <c r="I48" s="37">
        <f t="shared" ref="I48" si="1">F48*H48</f>
        <v>46874.8</v>
      </c>
      <c r="J48" s="16" t="s">
        <v>124</v>
      </c>
      <c r="L48" s="2"/>
    </row>
    <row r="49" spans="1:12" ht="46.5" customHeight="1" x14ac:dyDescent="0.25">
      <c r="A49" s="9"/>
      <c r="B49" s="8"/>
      <c r="C49" s="4"/>
      <c r="D49" s="18" t="s">
        <v>116</v>
      </c>
      <c r="E49" s="36"/>
      <c r="F49" s="16">
        <v>584</v>
      </c>
      <c r="G49" s="16" t="s">
        <v>30</v>
      </c>
      <c r="H49" s="37">
        <f>53354.2/F49</f>
        <v>91.359931506849307</v>
      </c>
      <c r="I49" s="16">
        <f t="shared" ref="I49" si="2">F49*H49</f>
        <v>53354.2</v>
      </c>
      <c r="J49" s="16" t="s">
        <v>126</v>
      </c>
      <c r="L49" s="2"/>
    </row>
    <row r="50" spans="1:12" ht="46.5" customHeight="1" x14ac:dyDescent="0.25">
      <c r="A50" s="9"/>
      <c r="B50" s="8"/>
      <c r="C50" s="4"/>
      <c r="D50" s="18" t="s">
        <v>117</v>
      </c>
      <c r="E50" s="36"/>
      <c r="F50" s="16">
        <v>10</v>
      </c>
      <c r="G50" s="16" t="s">
        <v>30</v>
      </c>
      <c r="H50" s="16">
        <f>924.2/F50</f>
        <v>92.42</v>
      </c>
      <c r="I50" s="16">
        <f t="shared" si="0"/>
        <v>924.2</v>
      </c>
      <c r="J50" s="16" t="s">
        <v>126</v>
      </c>
      <c r="L50" s="2"/>
    </row>
    <row r="51" spans="1:12" ht="46.5" customHeight="1" x14ac:dyDescent="0.25">
      <c r="A51" s="9"/>
      <c r="B51" s="8"/>
      <c r="C51" s="4"/>
      <c r="D51" s="18" t="s">
        <v>145</v>
      </c>
      <c r="E51" s="36"/>
      <c r="F51" s="16">
        <f>2</f>
        <v>2</v>
      </c>
      <c r="G51" s="16" t="s">
        <v>54</v>
      </c>
      <c r="H51" s="16">
        <f>2413.6/F51</f>
        <v>1206.8</v>
      </c>
      <c r="I51" s="63">
        <f>F51*H51</f>
        <v>2413.6</v>
      </c>
      <c r="J51" s="16" t="s">
        <v>133</v>
      </c>
      <c r="L51" s="2"/>
    </row>
    <row r="52" spans="1:12" ht="46.5" customHeight="1" x14ac:dyDescent="0.25">
      <c r="A52" s="9"/>
      <c r="B52" s="8"/>
      <c r="C52" s="4"/>
      <c r="D52" s="18" t="s">
        <v>153</v>
      </c>
      <c r="E52" s="45" t="s">
        <v>138</v>
      </c>
      <c r="F52" s="45">
        <f>1</f>
        <v>1</v>
      </c>
      <c r="G52" s="16" t="s">
        <v>146</v>
      </c>
      <c r="H52" s="45">
        <f>535.4/F52</f>
        <v>535.4</v>
      </c>
      <c r="I52" s="64">
        <f>F52*H52</f>
        <v>535.4</v>
      </c>
      <c r="J52" s="16" t="s">
        <v>133</v>
      </c>
      <c r="L52" s="2"/>
    </row>
    <row r="53" spans="1:12" ht="18.75" x14ac:dyDescent="0.25">
      <c r="A53" s="9" t="s">
        <v>84</v>
      </c>
      <c r="B53" s="8"/>
      <c r="C53" s="4"/>
      <c r="D53" s="18" t="s">
        <v>154</v>
      </c>
      <c r="E53" s="36"/>
      <c r="F53" s="16">
        <f>1+2+1</f>
        <v>4</v>
      </c>
      <c r="G53" s="16" t="s">
        <v>54</v>
      </c>
      <c r="H53" s="37">
        <f>(1230.4+2348.4+1210)/F53</f>
        <v>1197.2</v>
      </c>
      <c r="I53" s="70">
        <f>F53*H53</f>
        <v>4788.8</v>
      </c>
      <c r="J53" s="16" t="s">
        <v>133</v>
      </c>
      <c r="L53" s="2"/>
    </row>
    <row r="54" spans="1:12" ht="18.75" x14ac:dyDescent="0.25">
      <c r="A54" s="9"/>
      <c r="B54" s="8"/>
      <c r="C54" s="4"/>
      <c r="D54" s="18" t="s">
        <v>118</v>
      </c>
      <c r="E54" s="36"/>
      <c r="F54" s="34">
        <f>2</f>
        <v>2</v>
      </c>
      <c r="G54" s="16" t="s">
        <v>31</v>
      </c>
      <c r="H54" s="34">
        <f>3131.2/F54</f>
        <v>1565.6</v>
      </c>
      <c r="I54" s="71">
        <f>F54*H54</f>
        <v>3131.2</v>
      </c>
      <c r="J54" s="16" t="s">
        <v>133</v>
      </c>
      <c r="L54" s="2"/>
    </row>
    <row r="55" spans="1:12" ht="18.75" x14ac:dyDescent="0.25">
      <c r="A55" s="9" t="s">
        <v>20</v>
      </c>
      <c r="B55" s="8"/>
      <c r="C55" s="4"/>
      <c r="D55" s="18" t="s">
        <v>68</v>
      </c>
      <c r="E55" s="45" t="s">
        <v>138</v>
      </c>
      <c r="F55" s="45" t="s">
        <v>138</v>
      </c>
      <c r="G55" s="16" t="s">
        <v>30</v>
      </c>
      <c r="H55" s="45"/>
      <c r="I55" s="45" t="s">
        <v>138</v>
      </c>
      <c r="J55" s="16"/>
      <c r="L55" s="2"/>
    </row>
    <row r="56" spans="1:12" ht="31.5" x14ac:dyDescent="0.25">
      <c r="A56" s="9" t="s">
        <v>21</v>
      </c>
      <c r="B56" s="8"/>
      <c r="C56" s="4"/>
      <c r="D56" s="18" t="s">
        <v>70</v>
      </c>
      <c r="E56" s="45" t="s">
        <v>138</v>
      </c>
      <c r="F56" s="45"/>
      <c r="G56" s="16" t="s">
        <v>54</v>
      </c>
      <c r="H56" s="45"/>
      <c r="I56" s="64"/>
      <c r="J56" s="16"/>
      <c r="L56" s="2"/>
    </row>
    <row r="57" spans="1:12" ht="18.75" x14ac:dyDescent="0.25">
      <c r="A57" s="48"/>
      <c r="B57" s="49"/>
      <c r="C57" s="25"/>
      <c r="D57" s="33"/>
      <c r="E57" s="46"/>
      <c r="F57" s="46"/>
      <c r="G57" s="34"/>
      <c r="H57" s="45"/>
      <c r="I57" s="47">
        <f>SUM(I47:I56)</f>
        <v>113058.4</v>
      </c>
      <c r="J57" s="16"/>
      <c r="L57" s="2"/>
    </row>
    <row r="58" spans="1:12" ht="18.75" x14ac:dyDescent="0.3">
      <c r="A58" s="77" t="s">
        <v>71</v>
      </c>
      <c r="B58" s="78"/>
      <c r="C58" s="78"/>
      <c r="D58" s="78"/>
      <c r="E58" s="78"/>
      <c r="F58" s="78"/>
      <c r="G58" s="79"/>
      <c r="H58" s="22"/>
      <c r="I58" s="5"/>
      <c r="J58" s="5"/>
      <c r="L58" s="2"/>
    </row>
    <row r="59" spans="1:12" ht="37.5" x14ac:dyDescent="0.25">
      <c r="A59" s="9" t="s">
        <v>93</v>
      </c>
      <c r="B59" s="8"/>
      <c r="C59" s="4"/>
      <c r="D59" s="4" t="s">
        <v>141</v>
      </c>
      <c r="E59" s="34"/>
      <c r="F59" s="16"/>
      <c r="G59" s="16" t="s">
        <v>123</v>
      </c>
      <c r="H59" s="16"/>
      <c r="I59" s="16"/>
      <c r="J59" s="16"/>
      <c r="L59" s="2"/>
    </row>
    <row r="60" spans="1:12" ht="18.75" x14ac:dyDescent="0.25">
      <c r="A60" s="9" t="s">
        <v>84</v>
      </c>
      <c r="B60" s="8"/>
      <c r="C60" s="4"/>
      <c r="D60" s="18" t="s">
        <v>69</v>
      </c>
      <c r="E60" s="45" t="s">
        <v>138</v>
      </c>
      <c r="F60" s="45" t="s">
        <v>138</v>
      </c>
      <c r="G60" s="17" t="s">
        <v>54</v>
      </c>
      <c r="H60" s="45"/>
      <c r="I60" s="45" t="s">
        <v>138</v>
      </c>
      <c r="J60" s="5"/>
      <c r="L60" s="2"/>
    </row>
    <row r="61" spans="1:12" ht="31.5" x14ac:dyDescent="0.25">
      <c r="A61" s="9" t="s">
        <v>21</v>
      </c>
      <c r="B61" s="8"/>
      <c r="C61" s="4"/>
      <c r="D61" s="18" t="s">
        <v>70</v>
      </c>
      <c r="E61" s="45" t="s">
        <v>138</v>
      </c>
      <c r="F61" s="45" t="s">
        <v>138</v>
      </c>
      <c r="G61" s="17" t="s">
        <v>54</v>
      </c>
      <c r="H61" s="45"/>
      <c r="I61" s="45" t="s">
        <v>138</v>
      </c>
      <c r="J61" s="5"/>
      <c r="L61" s="2"/>
    </row>
    <row r="62" spans="1:12" ht="18.75" x14ac:dyDescent="0.3">
      <c r="A62" s="77" t="s">
        <v>72</v>
      </c>
      <c r="B62" s="78"/>
      <c r="C62" s="78"/>
      <c r="D62" s="78"/>
      <c r="E62" s="78"/>
      <c r="F62" s="78"/>
      <c r="G62" s="79"/>
      <c r="H62" s="16"/>
      <c r="I62" s="5"/>
      <c r="J62" s="5"/>
      <c r="L62" s="2"/>
    </row>
    <row r="63" spans="1:12" ht="37.5" x14ac:dyDescent="0.25">
      <c r="A63" s="9" t="s">
        <v>93</v>
      </c>
      <c r="B63" s="8"/>
      <c r="C63" s="4"/>
      <c r="D63" s="18" t="s">
        <v>102</v>
      </c>
      <c r="E63" s="34"/>
      <c r="F63" s="16">
        <f>2+3+3+3+4+2+2+4+3+4</f>
        <v>30</v>
      </c>
      <c r="G63" s="16" t="s">
        <v>123</v>
      </c>
      <c r="H63" s="37">
        <f>(1402.8+2106+2106+2118.2+2828+1412.8+1468.2+2937+2202+2972.8)/F63/2</f>
        <v>359.22999999999996</v>
      </c>
      <c r="I63" s="16">
        <f>F63*H63</f>
        <v>10776.9</v>
      </c>
      <c r="J63" s="16" t="s">
        <v>124</v>
      </c>
      <c r="L63" s="2"/>
    </row>
    <row r="64" spans="1:12" ht="18.75" x14ac:dyDescent="0.25">
      <c r="A64" s="9" t="s">
        <v>84</v>
      </c>
      <c r="B64" s="8"/>
      <c r="C64" s="4"/>
      <c r="D64" s="18" t="s">
        <v>69</v>
      </c>
      <c r="E64" s="45" t="s">
        <v>138</v>
      </c>
      <c r="F64" s="45" t="s">
        <v>138</v>
      </c>
      <c r="G64" s="17" t="s">
        <v>54</v>
      </c>
      <c r="H64" s="45"/>
      <c r="I64" s="45" t="s">
        <v>138</v>
      </c>
      <c r="J64" s="5"/>
      <c r="L64" s="2"/>
    </row>
    <row r="65" spans="1:12" ht="18.75" x14ac:dyDescent="0.25">
      <c r="A65" s="9"/>
      <c r="B65" s="8"/>
      <c r="C65" s="4"/>
      <c r="D65" s="18" t="s">
        <v>147</v>
      </c>
      <c r="E65" s="45"/>
      <c r="F65" s="45"/>
      <c r="G65" s="17" t="s">
        <v>31</v>
      </c>
      <c r="H65" s="45"/>
      <c r="I65" s="64"/>
      <c r="J65" s="16"/>
      <c r="L65" s="2"/>
    </row>
    <row r="66" spans="1:12" ht="31.5" x14ac:dyDescent="0.25">
      <c r="A66" s="9"/>
      <c r="B66" s="8"/>
      <c r="C66" s="4"/>
      <c r="D66" s="18" t="s">
        <v>155</v>
      </c>
      <c r="E66" s="45"/>
      <c r="F66" s="45">
        <f>1</f>
        <v>1</v>
      </c>
      <c r="G66" s="17" t="s">
        <v>148</v>
      </c>
      <c r="H66" s="45">
        <f>1719.6/F66</f>
        <v>1719.6</v>
      </c>
      <c r="I66" s="64">
        <f>F66*H66</f>
        <v>1719.6</v>
      </c>
      <c r="J66" s="16" t="s">
        <v>133</v>
      </c>
      <c r="L66" s="2"/>
    </row>
    <row r="67" spans="1:12" ht="31.5" x14ac:dyDescent="0.25">
      <c r="A67" s="9" t="s">
        <v>21</v>
      </c>
      <c r="B67" s="8"/>
      <c r="C67" s="4"/>
      <c r="D67" s="18" t="s">
        <v>70</v>
      </c>
      <c r="E67" s="45" t="s">
        <v>138</v>
      </c>
      <c r="F67" s="45" t="s">
        <v>138</v>
      </c>
      <c r="G67" s="17" t="s">
        <v>54</v>
      </c>
      <c r="H67" s="45"/>
      <c r="I67" s="45" t="s">
        <v>138</v>
      </c>
      <c r="J67" s="5"/>
      <c r="L67" s="2"/>
    </row>
    <row r="68" spans="1:12" ht="18.75" x14ac:dyDescent="0.25">
      <c r="A68" s="48"/>
      <c r="B68" s="49"/>
      <c r="C68" s="25"/>
      <c r="D68" s="33"/>
      <c r="E68" s="46"/>
      <c r="F68" s="46"/>
      <c r="G68" s="14"/>
      <c r="H68" s="45"/>
      <c r="I68" s="45">
        <f>SUM(I63:I67)</f>
        <v>12496.5</v>
      </c>
      <c r="J68" s="5"/>
      <c r="L68" s="2"/>
    </row>
    <row r="69" spans="1:12" ht="18.75" x14ac:dyDescent="0.3">
      <c r="A69" s="77" t="s">
        <v>73</v>
      </c>
      <c r="B69" s="78"/>
      <c r="C69" s="78"/>
      <c r="D69" s="78"/>
      <c r="E69" s="78"/>
      <c r="F69" s="78"/>
      <c r="G69" s="79"/>
      <c r="H69" s="22"/>
      <c r="I69" s="5"/>
      <c r="J69" s="5"/>
      <c r="L69" s="2"/>
    </row>
    <row r="70" spans="1:12" ht="37.5" x14ac:dyDescent="0.25">
      <c r="A70" s="9" t="s">
        <v>100</v>
      </c>
      <c r="B70" s="8"/>
      <c r="C70" s="4"/>
      <c r="D70" s="4" t="s">
        <v>140</v>
      </c>
      <c r="E70" s="34"/>
      <c r="F70" s="16">
        <f>2+3+3+3+4+2+2+4+3+4</f>
        <v>30</v>
      </c>
      <c r="G70" s="16" t="s">
        <v>123</v>
      </c>
      <c r="H70" s="37">
        <f>(1402.8+2106+2106+2118.2+2828+1412.8+1468.2+2937+2202+2972.8)/F70/2</f>
        <v>359.22999999999996</v>
      </c>
      <c r="I70" s="16">
        <f>F70*H70</f>
        <v>10776.9</v>
      </c>
      <c r="J70" s="16" t="s">
        <v>124</v>
      </c>
      <c r="L70" s="2"/>
    </row>
    <row r="71" spans="1:12" ht="31.5" x14ac:dyDescent="0.25">
      <c r="A71" s="9"/>
      <c r="B71" s="8"/>
      <c r="C71" s="4"/>
      <c r="D71" s="18" t="s">
        <v>132</v>
      </c>
      <c r="E71" s="34"/>
      <c r="F71" s="16"/>
      <c r="G71" s="16" t="s">
        <v>30</v>
      </c>
      <c r="H71" s="16"/>
      <c r="I71" s="37"/>
      <c r="J71" s="16"/>
      <c r="L71" s="2"/>
    </row>
    <row r="72" spans="1:12" ht="18.75" x14ac:dyDescent="0.25">
      <c r="A72" s="9"/>
      <c r="B72" s="8"/>
      <c r="C72" s="4"/>
      <c r="D72" s="4" t="s">
        <v>121</v>
      </c>
      <c r="E72" s="34"/>
      <c r="F72" s="16">
        <f>5+6+5+6+6+6+6+6+5+6</f>
        <v>57</v>
      </c>
      <c r="G72" s="16" t="s">
        <v>30</v>
      </c>
      <c r="H72" s="37">
        <f>(1669.8+2002.8+1669.8+2037.2+2037.2+2037.2+2123.4+2123.4+1768.4+2146.6)/F72</f>
        <v>344.13684210526316</v>
      </c>
      <c r="I72" s="37">
        <f>F72*H72</f>
        <v>19615.8</v>
      </c>
      <c r="J72" s="16" t="s">
        <v>124</v>
      </c>
      <c r="L72" s="2"/>
    </row>
    <row r="73" spans="1:12" ht="18.75" x14ac:dyDescent="0.25">
      <c r="A73" s="9"/>
      <c r="B73" s="8"/>
      <c r="C73" s="4"/>
      <c r="D73" s="4" t="s">
        <v>143</v>
      </c>
      <c r="E73" s="34"/>
      <c r="F73" s="16">
        <f>15+4+40</f>
        <v>59</v>
      </c>
      <c r="G73" s="16" t="s">
        <v>142</v>
      </c>
      <c r="H73" s="37"/>
      <c r="I73" s="37">
        <f>F73*H73</f>
        <v>0</v>
      </c>
      <c r="J73" s="16" t="s">
        <v>124</v>
      </c>
      <c r="L73" s="2"/>
    </row>
    <row r="74" spans="1:12" ht="18.75" x14ac:dyDescent="0.25">
      <c r="A74" s="9" t="s">
        <v>22</v>
      </c>
      <c r="B74" s="8"/>
      <c r="C74" s="4"/>
      <c r="D74" s="4" t="s">
        <v>77</v>
      </c>
      <c r="E74" s="45" t="s">
        <v>138</v>
      </c>
      <c r="F74" s="45" t="s">
        <v>138</v>
      </c>
      <c r="G74" s="16" t="s">
        <v>30</v>
      </c>
      <c r="H74" s="45"/>
      <c r="I74" s="45" t="s">
        <v>138</v>
      </c>
      <c r="J74" s="5"/>
      <c r="L74" s="2"/>
    </row>
    <row r="75" spans="1:12" ht="18.75" x14ac:dyDescent="0.25">
      <c r="A75" s="48"/>
      <c r="B75" s="49"/>
      <c r="C75" s="25"/>
      <c r="D75" s="25"/>
      <c r="E75" s="46"/>
      <c r="F75" s="46"/>
      <c r="G75" s="34"/>
      <c r="H75" s="45"/>
      <c r="I75" s="47">
        <f>SUM(I70:I74)</f>
        <v>30392.699999999997</v>
      </c>
      <c r="J75" s="5"/>
      <c r="L75" s="2"/>
    </row>
    <row r="76" spans="1:12" ht="18.75" x14ac:dyDescent="0.3">
      <c r="A76" s="77" t="s">
        <v>79</v>
      </c>
      <c r="B76" s="78"/>
      <c r="C76" s="78"/>
      <c r="D76" s="78"/>
      <c r="E76" s="78"/>
      <c r="F76" s="78"/>
      <c r="G76" s="79"/>
      <c r="H76" s="5"/>
      <c r="I76" s="5"/>
      <c r="J76" s="5"/>
      <c r="L76" s="2"/>
    </row>
    <row r="77" spans="1:12" ht="38.25" customHeight="1" x14ac:dyDescent="0.25">
      <c r="A77" s="9" t="s">
        <v>23</v>
      </c>
      <c r="B77" s="5"/>
      <c r="C77" s="4"/>
      <c r="D77" s="4" t="s">
        <v>74</v>
      </c>
      <c r="E77" s="34"/>
      <c r="F77" s="16"/>
      <c r="G77" s="16" t="s">
        <v>54</v>
      </c>
      <c r="H77" s="16"/>
      <c r="I77" s="16"/>
      <c r="J77" s="16"/>
      <c r="L77" s="2"/>
    </row>
    <row r="78" spans="1:12" ht="18.75" x14ac:dyDescent="0.25">
      <c r="A78" s="9" t="s">
        <v>24</v>
      </c>
      <c r="B78" s="5"/>
      <c r="C78" s="4"/>
      <c r="D78" s="4" t="s">
        <v>78</v>
      </c>
      <c r="E78" s="34"/>
      <c r="F78" s="16"/>
      <c r="G78" s="16" t="s">
        <v>54</v>
      </c>
      <c r="H78" s="16"/>
      <c r="I78" s="16"/>
      <c r="J78" s="16"/>
      <c r="L78" s="2"/>
    </row>
    <row r="79" spans="1:12" ht="31.5" x14ac:dyDescent="0.25">
      <c r="A79" s="9"/>
      <c r="B79" s="5"/>
      <c r="C79" s="4"/>
      <c r="D79" s="18" t="s">
        <v>128</v>
      </c>
      <c r="E79" s="34"/>
      <c r="F79" s="16"/>
      <c r="G79" s="16" t="s">
        <v>54</v>
      </c>
      <c r="H79" s="16"/>
      <c r="I79" s="16"/>
      <c r="J79" s="16"/>
      <c r="L79" s="2"/>
    </row>
    <row r="80" spans="1:12" ht="18.75" x14ac:dyDescent="0.25">
      <c r="A80" s="9"/>
      <c r="B80" s="5"/>
      <c r="C80" s="4"/>
      <c r="D80" s="18" t="s">
        <v>110</v>
      </c>
      <c r="E80" s="36"/>
      <c r="F80" s="16">
        <f>2</f>
        <v>2</v>
      </c>
      <c r="G80" s="16" t="s">
        <v>54</v>
      </c>
      <c r="H80" s="16">
        <f>161.8/F80</f>
        <v>80.900000000000006</v>
      </c>
      <c r="I80" s="16">
        <f>F80*H80</f>
        <v>161.80000000000001</v>
      </c>
      <c r="J80" s="16" t="s">
        <v>124</v>
      </c>
      <c r="L80" s="2"/>
    </row>
    <row r="81" spans="1:12" ht="18.75" x14ac:dyDescent="0.25">
      <c r="A81" s="9"/>
      <c r="B81" s="5"/>
      <c r="C81" s="4"/>
      <c r="D81" s="18" t="s">
        <v>111</v>
      </c>
      <c r="E81" s="36"/>
      <c r="F81" s="16">
        <f>3+3+2+2+3+2+2+4+2+3+5</f>
        <v>31</v>
      </c>
      <c r="G81" s="16" t="s">
        <v>54</v>
      </c>
      <c r="H81" s="37">
        <f>(489+489+327.29+327.2+507.6+338+343+586.6+343+518+864.2)/F81</f>
        <v>165.57709677419356</v>
      </c>
      <c r="I81" s="16">
        <f>F81*H81</f>
        <v>5132.8900000000003</v>
      </c>
      <c r="J81" s="16" t="s">
        <v>124</v>
      </c>
      <c r="L81" s="2"/>
    </row>
    <row r="82" spans="1:12" ht="56.25" x14ac:dyDescent="0.25">
      <c r="A82" s="9" t="s">
        <v>112</v>
      </c>
      <c r="B82" s="5"/>
      <c r="C82" s="4"/>
      <c r="D82" s="18" t="s">
        <v>136</v>
      </c>
      <c r="E82" s="36"/>
      <c r="F82" s="16">
        <f>10+10+10+10+10+10+10+10+10+10+10+10</f>
        <v>120</v>
      </c>
      <c r="G82" s="16" t="s">
        <v>113</v>
      </c>
      <c r="H82" s="37">
        <f>(438.6+438.6+438.6+441.6+441.6+441.6+458+458+458+463.2+463.2+463.2)/F82</f>
        <v>45.034999999999997</v>
      </c>
      <c r="I82" s="16">
        <f>F82*H82</f>
        <v>5404.2</v>
      </c>
      <c r="J82" s="16" t="s">
        <v>124</v>
      </c>
      <c r="L82" s="2"/>
    </row>
    <row r="83" spans="1:12" ht="18.75" x14ac:dyDescent="0.25">
      <c r="A83" s="48"/>
      <c r="B83" s="25"/>
      <c r="C83" s="25"/>
      <c r="D83" s="33"/>
      <c r="E83" s="50"/>
      <c r="F83" s="51"/>
      <c r="G83" s="34"/>
      <c r="H83" s="34"/>
      <c r="I83" s="16">
        <f>SUM(I77:I82)</f>
        <v>10698.89</v>
      </c>
      <c r="J83" s="16"/>
      <c r="L83" s="2"/>
    </row>
    <row r="84" spans="1:12" ht="18.75" x14ac:dyDescent="0.25">
      <c r="A84" s="84" t="s">
        <v>92</v>
      </c>
      <c r="B84" s="85"/>
      <c r="C84" s="85"/>
      <c r="D84" s="85"/>
      <c r="E84" s="85"/>
      <c r="F84" s="85"/>
      <c r="G84" s="86"/>
      <c r="H84" s="14"/>
      <c r="I84" s="5"/>
      <c r="J84" s="5"/>
      <c r="L84" s="2"/>
    </row>
    <row r="85" spans="1:12" ht="18.75" x14ac:dyDescent="0.25">
      <c r="A85" s="29"/>
      <c r="B85" s="30"/>
      <c r="C85" s="30"/>
      <c r="D85" s="41" t="s">
        <v>125</v>
      </c>
      <c r="E85" s="40"/>
      <c r="F85" s="40">
        <f>1</f>
        <v>1</v>
      </c>
      <c r="G85" s="43" t="s">
        <v>31</v>
      </c>
      <c r="H85" s="16">
        <f>1369.6/F85</f>
        <v>1369.6</v>
      </c>
      <c r="I85" s="70">
        <f>F85*H85</f>
        <v>1369.6</v>
      </c>
      <c r="J85" s="16" t="s">
        <v>126</v>
      </c>
      <c r="L85" s="2"/>
    </row>
    <row r="86" spans="1:12" ht="63" x14ac:dyDescent="0.25">
      <c r="A86" s="9" t="s">
        <v>90</v>
      </c>
      <c r="B86" s="25"/>
      <c r="C86" s="25"/>
      <c r="D86" s="26" t="s">
        <v>127</v>
      </c>
      <c r="E86" s="42"/>
      <c r="F86" s="16"/>
      <c r="G86" s="34" t="s">
        <v>91</v>
      </c>
      <c r="H86" s="34"/>
      <c r="I86" s="16"/>
      <c r="J86" s="16"/>
      <c r="L86" s="2"/>
    </row>
    <row r="87" spans="1:12" ht="18.75" x14ac:dyDescent="0.25">
      <c r="A87" s="48"/>
      <c r="B87" s="25"/>
      <c r="C87" s="25"/>
      <c r="D87" s="33"/>
      <c r="E87" s="50"/>
      <c r="F87" s="51"/>
      <c r="G87" s="34"/>
      <c r="H87" s="34"/>
      <c r="I87" s="16">
        <f>SUM(I85:I86)</f>
        <v>1369.6</v>
      </c>
      <c r="J87" s="16"/>
      <c r="L87" s="2"/>
    </row>
    <row r="88" spans="1:12" ht="18.75" x14ac:dyDescent="0.3">
      <c r="A88" s="77" t="s">
        <v>80</v>
      </c>
      <c r="B88" s="78"/>
      <c r="C88" s="78"/>
      <c r="D88" s="78"/>
      <c r="E88" s="78"/>
      <c r="F88" s="78"/>
      <c r="G88" s="79"/>
      <c r="H88" s="22"/>
      <c r="I88" s="16"/>
      <c r="J88" s="5"/>
      <c r="L88" s="2"/>
    </row>
    <row r="89" spans="1:12" ht="46.5" customHeight="1" x14ac:dyDescent="0.3">
      <c r="A89" s="38" t="s">
        <v>80</v>
      </c>
      <c r="B89" s="27"/>
      <c r="C89" s="27"/>
      <c r="D89" s="39" t="s">
        <v>122</v>
      </c>
      <c r="E89" s="16">
        <v>32</v>
      </c>
      <c r="F89" s="16">
        <v>32</v>
      </c>
      <c r="G89" s="16" t="s">
        <v>123</v>
      </c>
      <c r="H89" s="16">
        <v>102.9</v>
      </c>
      <c r="I89" s="16">
        <f>F89*H89*4</f>
        <v>13171.2</v>
      </c>
      <c r="J89" s="35" t="s">
        <v>124</v>
      </c>
      <c r="L89" s="2"/>
    </row>
    <row r="90" spans="1:12" ht="18.75" x14ac:dyDescent="0.25">
      <c r="A90" s="9" t="s">
        <v>25</v>
      </c>
      <c r="B90" s="5"/>
      <c r="C90" s="4"/>
      <c r="D90" s="4" t="s">
        <v>76</v>
      </c>
      <c r="E90" s="45" t="s">
        <v>138</v>
      </c>
      <c r="F90" s="45" t="s">
        <v>138</v>
      </c>
      <c r="G90" s="17" t="s">
        <v>54</v>
      </c>
      <c r="H90" s="45" t="s">
        <v>138</v>
      </c>
      <c r="I90" s="45" t="s">
        <v>138</v>
      </c>
      <c r="J90" s="5"/>
      <c r="L90" s="2"/>
    </row>
    <row r="91" spans="1:12" ht="47.25" x14ac:dyDescent="0.25">
      <c r="A91" s="9" t="s">
        <v>26</v>
      </c>
      <c r="B91" s="5"/>
      <c r="C91" s="4"/>
      <c r="D91" s="18" t="s">
        <v>28</v>
      </c>
      <c r="E91" s="45" t="s">
        <v>138</v>
      </c>
      <c r="F91" s="45" t="s">
        <v>138</v>
      </c>
      <c r="G91" s="17" t="s">
        <v>54</v>
      </c>
      <c r="H91" s="45" t="s">
        <v>138</v>
      </c>
      <c r="I91" s="45" t="s">
        <v>138</v>
      </c>
      <c r="J91" s="5"/>
      <c r="L91" s="2"/>
    </row>
    <row r="92" spans="1:12" ht="31.5" x14ac:dyDescent="0.25">
      <c r="A92" s="9" t="s">
        <v>27</v>
      </c>
      <c r="B92" s="5"/>
      <c r="C92" s="4"/>
      <c r="D92" s="18" t="s">
        <v>75</v>
      </c>
      <c r="E92" s="45" t="s">
        <v>138</v>
      </c>
      <c r="F92" s="45" t="s">
        <v>138</v>
      </c>
      <c r="G92" s="17" t="s">
        <v>54</v>
      </c>
      <c r="H92" s="45" t="s">
        <v>138</v>
      </c>
      <c r="I92" s="45" t="s">
        <v>138</v>
      </c>
      <c r="J92" s="5"/>
      <c r="L92" s="2"/>
    </row>
    <row r="93" spans="1:12" ht="18.75" x14ac:dyDescent="0.25">
      <c r="A93" s="48"/>
      <c r="B93" s="25"/>
      <c r="C93" s="25"/>
      <c r="D93" s="33"/>
      <c r="E93" s="46"/>
      <c r="F93" s="46"/>
      <c r="G93" s="14"/>
      <c r="H93" s="52"/>
      <c r="I93" s="54">
        <f>SUM(I89:I92)</f>
        <v>13171.2</v>
      </c>
      <c r="J93" s="53"/>
      <c r="L93" s="2"/>
    </row>
    <row r="94" spans="1:12" ht="18.75" x14ac:dyDescent="0.3">
      <c r="A94" s="77" t="s">
        <v>85</v>
      </c>
      <c r="B94" s="78"/>
      <c r="C94" s="78"/>
      <c r="D94" s="78"/>
      <c r="E94" s="78"/>
      <c r="F94" s="78"/>
      <c r="G94" s="79"/>
      <c r="H94" s="2"/>
      <c r="I94" s="2"/>
      <c r="J94" s="2"/>
      <c r="K94" s="2"/>
      <c r="L94" s="2"/>
    </row>
    <row r="95" spans="1:12" ht="48" x14ac:dyDescent="0.3">
      <c r="A95" s="6" t="s">
        <v>66</v>
      </c>
      <c r="B95" s="6"/>
      <c r="C95" s="4"/>
      <c r="D95" s="18" t="s">
        <v>86</v>
      </c>
      <c r="E95" s="45" t="s">
        <v>138</v>
      </c>
      <c r="F95" s="45" t="s">
        <v>138</v>
      </c>
      <c r="G95" s="16" t="s">
        <v>30</v>
      </c>
      <c r="H95" s="45" t="s">
        <v>138</v>
      </c>
      <c r="I95" s="45" t="s">
        <v>138</v>
      </c>
      <c r="J95" s="5"/>
      <c r="L95" s="2"/>
    </row>
    <row r="96" spans="1:12" ht="32.25" x14ac:dyDescent="0.3">
      <c r="A96" s="31"/>
      <c r="B96" s="32"/>
      <c r="C96" s="25"/>
      <c r="D96" s="73" t="s">
        <v>114</v>
      </c>
      <c r="E96" s="36">
        <v>1</v>
      </c>
      <c r="F96" s="16">
        <v>1</v>
      </c>
      <c r="G96" s="16" t="s">
        <v>115</v>
      </c>
      <c r="H96" s="16">
        <v>12152</v>
      </c>
      <c r="I96" s="16">
        <v>12152</v>
      </c>
      <c r="J96" s="44" t="s">
        <v>130</v>
      </c>
      <c r="L96" s="2"/>
    </row>
    <row r="97" spans="1:12" ht="18.75" x14ac:dyDescent="0.3">
      <c r="A97" s="31"/>
      <c r="B97" s="32"/>
      <c r="C97" s="25"/>
      <c r="D97" s="33"/>
      <c r="E97" s="50"/>
      <c r="F97" s="51"/>
      <c r="G97" s="34"/>
      <c r="H97" s="55"/>
      <c r="I97" s="51">
        <f>SUM(I96:I96)</f>
        <v>12152</v>
      </c>
      <c r="J97" s="56"/>
      <c r="L97" s="2"/>
    </row>
    <row r="98" spans="1:12" ht="18.75" x14ac:dyDescent="0.3">
      <c r="A98" s="77" t="s">
        <v>101</v>
      </c>
      <c r="B98" s="78"/>
      <c r="C98" s="78"/>
      <c r="D98" s="78"/>
      <c r="E98" s="78"/>
      <c r="F98" s="78"/>
      <c r="G98" s="79"/>
      <c r="H98" s="77"/>
      <c r="I98" s="78"/>
      <c r="J98" s="78"/>
      <c r="L98" s="2"/>
    </row>
    <row r="99" spans="1:12" ht="18.75" x14ac:dyDescent="0.3">
      <c r="A99" s="38" t="s">
        <v>131</v>
      </c>
      <c r="B99" s="17"/>
      <c r="C99" s="17"/>
      <c r="D99" s="66" t="s">
        <v>151</v>
      </c>
      <c r="E99" s="17"/>
      <c r="F99" s="17"/>
      <c r="G99" s="17" t="s">
        <v>31</v>
      </c>
      <c r="H99" s="17"/>
      <c r="I99" s="65"/>
      <c r="J99" s="17"/>
      <c r="L99" s="2"/>
    </row>
    <row r="100" spans="1:12" ht="47.25" x14ac:dyDescent="0.3">
      <c r="A100" s="38"/>
      <c r="B100" s="17"/>
      <c r="C100" s="17"/>
      <c r="D100" s="60" t="s">
        <v>150</v>
      </c>
      <c r="E100" s="17"/>
      <c r="F100" s="17"/>
      <c r="G100" s="17" t="s">
        <v>120</v>
      </c>
      <c r="H100" s="59"/>
      <c r="I100" s="65"/>
      <c r="J100" s="17"/>
      <c r="L100" s="2"/>
    </row>
    <row r="101" spans="1:12" ht="18.75" x14ac:dyDescent="0.3">
      <c r="A101" s="38"/>
      <c r="B101" s="17"/>
      <c r="C101" s="17"/>
      <c r="D101" s="17" t="s">
        <v>149</v>
      </c>
      <c r="E101" s="17"/>
      <c r="F101" s="17"/>
      <c r="G101" s="17" t="s">
        <v>31</v>
      </c>
      <c r="H101" s="17"/>
      <c r="I101" s="65"/>
      <c r="J101" s="17"/>
      <c r="L101" s="2"/>
    </row>
    <row r="102" spans="1:12" ht="18.75" x14ac:dyDescent="0.3">
      <c r="A102" s="38"/>
      <c r="B102" s="17"/>
      <c r="C102" s="17"/>
      <c r="D102" s="17"/>
      <c r="E102" s="17"/>
      <c r="F102" s="17"/>
      <c r="G102" s="17"/>
      <c r="H102" s="17"/>
      <c r="I102" s="65">
        <f>SUM(I99:I101)</f>
        <v>0</v>
      </c>
      <c r="J102" s="17"/>
      <c r="L102" s="2"/>
    </row>
    <row r="103" spans="1:12" ht="18.75" x14ac:dyDescent="0.3">
      <c r="A103" s="68" t="s">
        <v>152</v>
      </c>
      <c r="B103" s="17"/>
      <c r="C103" s="17"/>
      <c r="D103" s="17"/>
      <c r="E103" s="17"/>
      <c r="F103" s="17"/>
      <c r="G103" s="17"/>
      <c r="H103" s="17"/>
      <c r="I103" s="67">
        <f>I6+I7+I21+I26+I35+I36+I37+I51+I52+I53+I56+I65+I66+I85+I99+I100+I101</f>
        <v>105108.00000000001</v>
      </c>
      <c r="J103" s="17"/>
      <c r="L103" s="2"/>
    </row>
    <row r="104" spans="1:12" ht="15.75" x14ac:dyDescent="0.25">
      <c r="A104" s="57" t="s">
        <v>139</v>
      </c>
      <c r="B104" s="28"/>
      <c r="C104" s="28"/>
      <c r="D104" s="5"/>
      <c r="E104" s="5"/>
      <c r="F104" s="28"/>
      <c r="G104" s="28"/>
      <c r="H104" s="28"/>
      <c r="I104" s="58">
        <f>I102+I97+I93+I87+I83+I75+I68+I57+I16</f>
        <v>255612.88999999998</v>
      </c>
      <c r="J104" s="28"/>
      <c r="K104" s="2"/>
      <c r="L104" s="2"/>
    </row>
    <row r="105" spans="1:12" ht="99.75" customHeight="1" x14ac:dyDescent="0.25">
      <c r="A105" s="74" t="s">
        <v>109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2"/>
      <c r="L105" s="2"/>
    </row>
    <row r="106" spans="1:12" ht="15.75" x14ac:dyDescent="0.25">
      <c r="A106" s="2"/>
      <c r="B106" s="2"/>
      <c r="C106" s="2"/>
      <c r="D106" s="19"/>
      <c r="E106" s="19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9"/>
      <c r="E107" s="2"/>
      <c r="F107" s="61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2"/>
      <c r="F108" s="61"/>
      <c r="G108" s="2"/>
      <c r="H108" s="2"/>
      <c r="I108" s="61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2"/>
      <c r="F109" s="61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2"/>
      <c r="F110" s="61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61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</sheetData>
  <mergeCells count="16">
    <mergeCell ref="A105:J105"/>
    <mergeCell ref="A2:J2"/>
    <mergeCell ref="A98:G98"/>
    <mergeCell ref="H98:J98"/>
    <mergeCell ref="I1:J1"/>
    <mergeCell ref="A62:G62"/>
    <mergeCell ref="A76:G76"/>
    <mergeCell ref="A94:G94"/>
    <mergeCell ref="A34:G34"/>
    <mergeCell ref="A17:G17"/>
    <mergeCell ref="A5:G5"/>
    <mergeCell ref="A84:G84"/>
    <mergeCell ref="A46:G46"/>
    <mergeCell ref="A58:G58"/>
    <mergeCell ref="A69:G69"/>
    <mergeCell ref="A88:G88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2025-01-30T07:33:06Z</cp:lastPrinted>
  <dcterms:created xsi:type="dcterms:W3CDTF">2017-05-29T12:14:13Z</dcterms:created>
  <dcterms:modified xsi:type="dcterms:W3CDTF">2025-03-14T04:45:04Z</dcterms:modified>
</cp:coreProperties>
</file>