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9" i="1" l="1"/>
  <c r="F60" i="1" l="1"/>
  <c r="H60" i="1" s="1"/>
  <c r="F68" i="1"/>
  <c r="H68" i="1" s="1"/>
  <c r="F84" i="1"/>
  <c r="H84" i="1" s="1"/>
  <c r="F83" i="1"/>
  <c r="H83" i="1" s="1"/>
  <c r="F82" i="1"/>
  <c r="H82" i="1" s="1"/>
  <c r="F73" i="1"/>
  <c r="H73" i="1" s="1"/>
  <c r="I84" i="1" l="1"/>
  <c r="I60" i="1"/>
  <c r="I68" i="1"/>
  <c r="F41" i="1"/>
  <c r="H41" i="1" s="1"/>
  <c r="F85" i="1"/>
  <c r="H85" i="1" s="1"/>
  <c r="F74" i="1" l="1"/>
  <c r="H74" i="1" s="1"/>
  <c r="F49" i="1"/>
  <c r="H49" i="1" s="1"/>
  <c r="F36" i="1" l="1"/>
  <c r="H36" i="1" s="1"/>
  <c r="I36" i="1" l="1"/>
  <c r="F64" i="1" l="1"/>
  <c r="H64" i="1" l="1"/>
  <c r="I64" i="1" s="1"/>
  <c r="F35" i="1"/>
  <c r="H35" i="1" s="1"/>
  <c r="F33" i="1"/>
  <c r="H33" i="1" s="1"/>
  <c r="F106" i="1"/>
  <c r="H106" i="1" s="1"/>
  <c r="F55" i="1"/>
  <c r="H55" i="1" s="1"/>
  <c r="F53" i="1"/>
  <c r="H53" i="1" s="1"/>
  <c r="H52" i="1"/>
  <c r="H105" i="1"/>
  <c r="I105" i="1" s="1"/>
  <c r="F63" i="1"/>
  <c r="H63" i="1" s="1"/>
  <c r="I35" i="1" l="1"/>
  <c r="I55" i="1"/>
  <c r="F81" i="1"/>
  <c r="H81" i="1" s="1"/>
  <c r="F61" i="1"/>
  <c r="F42" i="1"/>
  <c r="H42" i="1" s="1"/>
  <c r="H34" i="1"/>
  <c r="H61" i="1" l="1"/>
  <c r="I61" i="1" s="1"/>
  <c r="I42" i="1"/>
  <c r="I81" i="1"/>
  <c r="I63" i="1"/>
  <c r="I34" i="1" l="1"/>
  <c r="I71" i="1"/>
  <c r="I49" i="1" l="1"/>
  <c r="I106" i="1" l="1"/>
  <c r="I108" i="1" s="1"/>
  <c r="I66" i="1"/>
  <c r="F51" i="1"/>
  <c r="H51" i="1" s="1"/>
  <c r="I31" i="1" l="1"/>
  <c r="I33" i="1" l="1"/>
  <c r="F50" i="1" l="1"/>
  <c r="H50" i="1" s="1"/>
  <c r="I41" i="1" l="1"/>
  <c r="I53" i="1"/>
  <c r="I73" i="1"/>
  <c r="I46" i="1" l="1"/>
  <c r="I74" i="1"/>
  <c r="I76" i="1" s="1"/>
  <c r="I82" i="1" l="1"/>
  <c r="I85" i="1" l="1"/>
  <c r="I99" i="1"/>
  <c r="I100" i="1" s="1"/>
  <c r="I50" i="1" l="1"/>
  <c r="I52" i="1" l="1"/>
  <c r="I51" i="1"/>
  <c r="I83" i="1"/>
  <c r="I86" i="1" s="1"/>
  <c r="I58" i="1" l="1"/>
  <c r="I92" i="1"/>
  <c r="I96" i="1" s="1"/>
  <c r="I89" i="1"/>
  <c r="I90" i="1" s="1"/>
  <c r="I110" i="1" l="1"/>
</calcChain>
</file>

<file path=xl/sharedStrings.xml><?xml version="1.0" encoding="utf-8"?>
<sst xmlns="http://schemas.openxmlformats.org/spreadsheetml/2006/main" count="425" uniqueCount="178">
  <si>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</si>
  <si>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</si>
  <si>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</si>
  <si>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</si>
  <si>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</si>
  <si>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</si>
  <si>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</si>
  <si>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</si>
  <si>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</si>
  <si>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</si>
  <si>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</si>
  <si>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</si>
  <si>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</si>
  <si>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</si>
  <si>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</si>
  <si>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</si>
  <si>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</si>
  <si>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</si>
  <si>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</si>
  <si>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</si>
  <si>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</si>
  <si>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</si>
  <si>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</si>
  <si>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</si>
  <si>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</si>
  <si>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</si>
  <si>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</si>
  <si>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</si>
  <si>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</si>
  <si>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</si>
  <si>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</si>
  <si>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</si>
  <si>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</si>
  <si>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</si>
  <si>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</si>
  <si>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</si>
  <si>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</si>
  <si>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</si>
  <si>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</si>
  <si>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</si>
  <si>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</si>
  <si>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</si>
  <si>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</si>
  <si>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</si>
  <si>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</si>
  <si>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</si>
  <si>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</si>
  <si>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</si>
  <si>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</si>
  <si>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</si>
  <si>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</si>
  <si>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</si>
  <si>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</si>
  <si>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</si>
  <si>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</si>
  <si>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</si>
  <si>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</si>
  <si>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</si>
  <si>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</si>
  <si>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</si>
  <si>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</si>
  <si>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</si>
  <si>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</si>
  <si>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</si>
  <si>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</si>
  <si>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</si>
  <si>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</si>
  <si>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</si>
  <si>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</si>
  <si>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</si>
  <si>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</si>
  <si>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</si>
  <si>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</si>
  <si>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</si>
  <si>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</si>
  <si>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</si>
  <si>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</si>
  <si>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</si>
  <si>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</si>
  <si>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</si>
  <si>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</si>
  <si>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</si>
  <si>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</si>
  <si>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</si>
  <si>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</si>
  <si>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</si>
  <si>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</si>
  <si>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</si>
  <si>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</si>
  <si>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</si>
  <si>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</si>
  <si>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</si>
  <si>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</si>
  <si>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</si>
  <si>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</si>
  <si>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</si>
  <si>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</si>
  <si>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</si>
  <si>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</si>
  <si>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</si>
  <si>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</si>
  <si>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</si>
  <si>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</si>
  <si>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</si>
  <si>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</si>
  <si>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</si>
  <si>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</si>
  <si>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</si>
  <si>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</si>
  <si>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</si>
  <si>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</si>
  <si>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</si>
  <si>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</si>
  <si>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</si>
  <si>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</si>
  <si>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</si>
  <si>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</si>
  <si>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</si>
  <si>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</si>
  <si>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</si>
  <si>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</si>
  <si>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</si>
  <si>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</si>
  <si>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</si>
  <si>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</si>
  <si>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</si>
  <si>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</si>
  <si>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</si>
  <si>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</si>
  <si>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</si>
  <si>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</si>
  <si>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</si>
  <si>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</si>
  <si>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</si>
  <si>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</si>
  <si>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</si>
  <si>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</si>
  <si>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</si>
  <si>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</si>
  <si>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</si>
  <si>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</si>
  <si>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</si>
  <si>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</si>
  <si>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</si>
  <si>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</si>
  <si>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</si>
  <si>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</si>
  <si>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</si>
  <si>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ремонт/частичная замена поврежденных участков при помощи альпинистов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</si>
  <si>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</si>
  <si>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</si>
  <si>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</si>
  <si>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ламп накаливания</t>
  </si>
  <si>
    <t xml:space="preserve"> смена кранов на шаровые краны диам.25,32мм</t>
  </si>
  <si>
    <t>ремонт межпанельных швов без вскрытия</t>
  </si>
  <si>
    <t>установка откидного пандуса для детских колясок</t>
  </si>
  <si>
    <t>ремонт мягкого покрытия кровли в 1 слой</t>
  </si>
  <si>
    <t>огрунтовка ранее окрашенных фасадов под окраску</t>
  </si>
  <si>
    <t xml:space="preserve"> смена кранов на шаровые краны диам.15,25мм</t>
  </si>
  <si>
    <t>ремонт групповых щитков на лестничной клетке без ремонта автоматов</t>
  </si>
  <si>
    <t>Всего:</t>
  </si>
  <si>
    <t>демонтаж почтовых ящиков</t>
  </si>
  <si>
    <t>1 квартал</t>
  </si>
  <si>
    <t>установка почтовых ящиков</t>
  </si>
  <si>
    <t>1  квартал</t>
  </si>
  <si>
    <t>проверка на прогрев отопительных приборов с регулировкой</t>
  </si>
  <si>
    <t>устройство водоотбойной ленты на двери</t>
  </si>
  <si>
    <t>разборка покрытий полов из керамических плиток</t>
  </si>
  <si>
    <t>смена сгонов у трубопроводов диаметром до 20мм</t>
  </si>
  <si>
    <t xml:space="preserve"> ремонт контейнера ТКО-0,4м3 с крышкой</t>
  </si>
  <si>
    <t>м.шва</t>
  </si>
  <si>
    <t>валка деревьев в городских условиях</t>
  </si>
  <si>
    <t>м3 кряжей</t>
  </si>
  <si>
    <t>ремонт и окраска дверей (восстановление фурнитуры и остекления) шпингалеты</t>
  </si>
  <si>
    <t>смена дверных приборов пружины</t>
  </si>
  <si>
    <t>ремонт и восстановление уплотнения стыков прокладками ПРП в 1 ряд в стенах, окнонных, дверных и балконных блоках насухо</t>
  </si>
  <si>
    <t>смена выключателей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</si>
  <si>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2а 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</si>
</sst>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tabSelected="1" topLeftCell="D109" zoomScale="91" zoomScaleNormal="91" workbookViewId="0">
      <selection activeCell="G113" sqref="G113:J11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95</v>
      </c>
      <c r="J1" s="68"/>
    </row>
    <row r="2" spans="1:12" ht="70.5" customHeight="1" x14ac:dyDescent="0.25">
      <c r="A2" s="63" t="s">
        <v>177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75" x14ac:dyDescent="0.25">
      <c r="A3" s="20" t="s">
        <v>81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80</v>
      </c>
      <c r="H3" s="21" t="s">
        <v>79</v>
      </c>
      <c r="I3" s="21" t="s">
        <v>100</v>
      </c>
      <c r="J3" s="21" t="s">
        <v>102</v>
      </c>
      <c r="K3" s="2"/>
      <c r="L3" s="2"/>
    </row>
    <row r="4" spans="1:12" ht="18.75" x14ac:dyDescent="0.3">
      <c r="A4" s="69" t="s">
        <v>87</v>
      </c>
      <c r="B4" s="70"/>
      <c r="C4" s="70"/>
      <c r="D4" s="70"/>
      <c r="E4" s="70"/>
      <c r="F4" s="70"/>
      <c r="G4" s="71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156</v>
      </c>
      <c r="E5" s="41" t="s">
        <v>139</v>
      </c>
      <c r="F5" s="41" t="s">
        <v>139</v>
      </c>
      <c r="G5" s="13" t="s">
        <v>112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139</v>
      </c>
      <c r="F6" s="41" t="s">
        <v>139</v>
      </c>
      <c r="G6" s="13" t="s">
        <v>112</v>
      </c>
      <c r="H6" s="41" t="s">
        <v>139</v>
      </c>
      <c r="I6" s="41" t="s">
        <v>139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148</v>
      </c>
      <c r="E7" s="41" t="s">
        <v>139</v>
      </c>
      <c r="F7" s="41" t="s">
        <v>139</v>
      </c>
      <c r="G7" s="13" t="s">
        <v>30</v>
      </c>
      <c r="H7" s="41" t="s">
        <v>139</v>
      </c>
      <c r="I7" s="41" t="s">
        <v>139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41" t="s">
        <v>139</v>
      </c>
      <c r="F11" s="41" t="s">
        <v>139</v>
      </c>
      <c r="G11" s="13" t="s">
        <v>31</v>
      </c>
      <c r="H11" s="41" t="s">
        <v>139</v>
      </c>
      <c r="I11" s="41" t="s">
        <v>139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139</v>
      </c>
      <c r="F12" s="41" t="s">
        <v>139</v>
      </c>
      <c r="G12" s="14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32.25" x14ac:dyDescent="0.3">
      <c r="A13" s="6" t="s">
        <v>62</v>
      </c>
      <c r="B13" s="5"/>
      <c r="C13" s="4"/>
      <c r="D13" s="15" t="s">
        <v>51</v>
      </c>
      <c r="E13" s="41" t="s">
        <v>139</v>
      </c>
      <c r="F13" s="41" t="s">
        <v>139</v>
      </c>
      <c r="G13" s="13" t="s">
        <v>30</v>
      </c>
      <c r="H13" s="41" t="s">
        <v>139</v>
      </c>
      <c r="I13" s="41" t="s">
        <v>139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139</v>
      </c>
      <c r="F14" s="41" t="s">
        <v>139</v>
      </c>
      <c r="G14" s="13" t="s">
        <v>30</v>
      </c>
      <c r="H14" s="41" t="s">
        <v>139</v>
      </c>
      <c r="I14" s="41" t="s">
        <v>139</v>
      </c>
      <c r="J14" s="13"/>
      <c r="K14" s="2"/>
      <c r="L14" s="2"/>
    </row>
    <row r="15" spans="1:12" ht="18.75" x14ac:dyDescent="0.3">
      <c r="A15" s="69" t="s">
        <v>55</v>
      </c>
      <c r="B15" s="70"/>
      <c r="C15" s="70"/>
      <c r="D15" s="70"/>
      <c r="E15" s="70"/>
      <c r="F15" s="70"/>
      <c r="G15" s="71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94</v>
      </c>
      <c r="E16" s="41" t="s">
        <v>139</v>
      </c>
      <c r="F16" s="41" t="s">
        <v>139</v>
      </c>
      <c r="G16" s="14" t="s">
        <v>53</v>
      </c>
      <c r="H16" s="41" t="s">
        <v>139</v>
      </c>
      <c r="I16" s="41" t="s">
        <v>139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41</v>
      </c>
      <c r="E17" s="41" t="s">
        <v>139</v>
      </c>
      <c r="F17" s="41" t="s">
        <v>139</v>
      </c>
      <c r="G17" s="14" t="s">
        <v>52</v>
      </c>
      <c r="H17" s="41" t="s">
        <v>139</v>
      </c>
      <c r="I17" s="41" t="s">
        <v>139</v>
      </c>
      <c r="J17" s="13"/>
      <c r="L17" s="2"/>
    </row>
    <row r="18" spans="1:12" ht="32.25" x14ac:dyDescent="0.3">
      <c r="A18" s="6" t="s">
        <v>9</v>
      </c>
      <c r="B18" s="5"/>
      <c r="C18" s="4"/>
      <c r="D18" s="15" t="s">
        <v>157</v>
      </c>
      <c r="E18" s="41"/>
      <c r="F18" s="41"/>
      <c r="G18" s="13" t="s">
        <v>52</v>
      </c>
      <c r="H18" s="41"/>
      <c r="I18" s="45"/>
      <c r="J18" s="13"/>
      <c r="K18" s="2"/>
      <c r="L18" s="2"/>
    </row>
    <row r="19" spans="1:12" ht="18.75" x14ac:dyDescent="0.3">
      <c r="A19" s="6" t="s">
        <v>10</v>
      </c>
      <c r="B19" s="5"/>
      <c r="C19" s="4"/>
      <c r="D19" s="4" t="s">
        <v>33</v>
      </c>
      <c r="E19" s="41" t="s">
        <v>139</v>
      </c>
      <c r="F19" s="41" t="s">
        <v>139</v>
      </c>
      <c r="G19" s="14" t="s">
        <v>52</v>
      </c>
      <c r="H19" s="41" t="s">
        <v>139</v>
      </c>
      <c r="I19" s="41" t="s">
        <v>139</v>
      </c>
      <c r="J19" s="13"/>
      <c r="K19" s="2"/>
      <c r="L19" s="2"/>
    </row>
    <row r="20" spans="1:12" ht="18.75" x14ac:dyDescent="0.3">
      <c r="A20" s="6" t="s">
        <v>11</v>
      </c>
      <c r="B20" s="5"/>
      <c r="C20" s="4"/>
      <c r="D20" s="4" t="s">
        <v>39</v>
      </c>
      <c r="E20" s="41" t="s">
        <v>139</v>
      </c>
      <c r="F20" s="41" t="s">
        <v>139</v>
      </c>
      <c r="G20" s="14" t="s">
        <v>52</v>
      </c>
      <c r="H20" s="41" t="s">
        <v>139</v>
      </c>
      <c r="I20" s="41" t="s">
        <v>139</v>
      </c>
      <c r="J20" s="13"/>
      <c r="K20" s="2"/>
      <c r="L20" s="2"/>
    </row>
    <row r="21" spans="1:12" ht="18.75" x14ac:dyDescent="0.3">
      <c r="A21" s="6"/>
      <c r="B21" s="5"/>
      <c r="C21" s="4"/>
      <c r="D21" s="4" t="s">
        <v>143</v>
      </c>
      <c r="E21" s="41" t="s">
        <v>139</v>
      </c>
      <c r="F21" s="41" t="s">
        <v>139</v>
      </c>
      <c r="G21" s="14" t="s">
        <v>144</v>
      </c>
      <c r="H21" s="41" t="s">
        <v>139</v>
      </c>
      <c r="I21" s="41" t="s">
        <v>139</v>
      </c>
      <c r="J21" s="13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1" t="s">
        <v>139</v>
      </c>
      <c r="F22" s="41" t="s">
        <v>139</v>
      </c>
      <c r="G22" s="13" t="s">
        <v>30</v>
      </c>
      <c r="H22" s="41" t="s">
        <v>139</v>
      </c>
      <c r="I22" s="41" t="s">
        <v>139</v>
      </c>
      <c r="J22" s="13"/>
      <c r="K22" s="2"/>
      <c r="L22" s="2"/>
    </row>
    <row r="23" spans="1:12" ht="24.75" customHeight="1" x14ac:dyDescent="0.3">
      <c r="A23" s="6" t="s">
        <v>12</v>
      </c>
      <c r="B23" s="5"/>
      <c r="C23" s="4"/>
      <c r="D23" s="15" t="s">
        <v>40</v>
      </c>
      <c r="E23" s="41" t="s">
        <v>139</v>
      </c>
      <c r="F23" s="41" t="s">
        <v>139</v>
      </c>
      <c r="G23" s="14" t="s">
        <v>52</v>
      </c>
      <c r="H23" s="41" t="s">
        <v>139</v>
      </c>
      <c r="I23" s="41" t="s">
        <v>139</v>
      </c>
      <c r="J23" s="13"/>
      <c r="K23" s="2"/>
      <c r="L23" s="2"/>
    </row>
    <row r="24" spans="1:12" ht="18.75" x14ac:dyDescent="0.3">
      <c r="A24" s="6" t="s">
        <v>54</v>
      </c>
      <c r="B24" s="5"/>
      <c r="C24" s="4"/>
      <c r="D24" s="15" t="s">
        <v>154</v>
      </c>
      <c r="E24" s="41" t="s">
        <v>139</v>
      </c>
      <c r="F24" s="41" t="s">
        <v>139</v>
      </c>
      <c r="G24" s="14" t="s">
        <v>30</v>
      </c>
      <c r="H24" s="41"/>
      <c r="I24" s="41" t="s">
        <v>139</v>
      </c>
      <c r="J24" s="13"/>
      <c r="L24" s="2"/>
    </row>
    <row r="25" spans="1:12" ht="32.25" x14ac:dyDescent="0.3">
      <c r="A25" s="6" t="s">
        <v>56</v>
      </c>
      <c r="B25" s="5"/>
      <c r="C25" s="4"/>
      <c r="D25" s="15" t="s">
        <v>93</v>
      </c>
      <c r="E25" s="41" t="s">
        <v>139</v>
      </c>
      <c r="F25" s="41" t="s">
        <v>139</v>
      </c>
      <c r="G25" s="14" t="s">
        <v>52</v>
      </c>
      <c r="H25" s="41"/>
      <c r="I25" s="41" t="s">
        <v>139</v>
      </c>
      <c r="J25" s="13"/>
      <c r="L25" s="2"/>
    </row>
    <row r="26" spans="1:12" ht="32.25" x14ac:dyDescent="0.3">
      <c r="A26" s="6" t="s">
        <v>14</v>
      </c>
      <c r="B26" s="5"/>
      <c r="C26" s="4"/>
      <c r="D26" s="15" t="s">
        <v>92</v>
      </c>
      <c r="E26" s="41" t="s">
        <v>139</v>
      </c>
      <c r="F26" s="41" t="s">
        <v>139</v>
      </c>
      <c r="G26" s="14" t="s">
        <v>53</v>
      </c>
      <c r="H26" s="41"/>
      <c r="I26" s="41" t="s">
        <v>139</v>
      </c>
      <c r="J26" s="13"/>
      <c r="L26" s="2"/>
    </row>
    <row r="27" spans="1:12" ht="18.75" x14ac:dyDescent="0.3">
      <c r="A27" s="6" t="s">
        <v>15</v>
      </c>
      <c r="B27" s="5"/>
      <c r="C27" s="4"/>
      <c r="D27" s="4" t="s">
        <v>42</v>
      </c>
      <c r="E27" s="41" t="s">
        <v>139</v>
      </c>
      <c r="F27" s="41" t="s">
        <v>139</v>
      </c>
      <c r="G27" s="14" t="s">
        <v>53</v>
      </c>
      <c r="H27" s="41"/>
      <c r="I27" s="41" t="s">
        <v>139</v>
      </c>
      <c r="J27" s="13"/>
      <c r="L27" s="2"/>
    </row>
    <row r="28" spans="1:12" ht="18.75" x14ac:dyDescent="0.3">
      <c r="A28" s="6" t="s">
        <v>16</v>
      </c>
      <c r="B28" s="5"/>
      <c r="C28" s="4"/>
      <c r="D28" s="4" t="s">
        <v>43</v>
      </c>
      <c r="E28" s="41" t="s">
        <v>139</v>
      </c>
      <c r="F28" s="41" t="s">
        <v>139</v>
      </c>
      <c r="G28" s="14" t="s">
        <v>52</v>
      </c>
      <c r="H28" s="41"/>
      <c r="I28" s="41" t="s">
        <v>139</v>
      </c>
      <c r="J28" s="13"/>
      <c r="L28" s="2"/>
    </row>
    <row r="29" spans="1:12" ht="18.75" x14ac:dyDescent="0.3">
      <c r="A29" s="6" t="s">
        <v>17</v>
      </c>
      <c r="B29" s="5"/>
      <c r="C29" s="4"/>
      <c r="D29" s="4" t="s">
        <v>44</v>
      </c>
      <c r="E29" s="41" t="s">
        <v>139</v>
      </c>
      <c r="F29" s="41" t="s">
        <v>139</v>
      </c>
      <c r="G29" s="13" t="s">
        <v>30</v>
      </c>
      <c r="H29" s="41"/>
      <c r="I29" s="41" t="s">
        <v>139</v>
      </c>
      <c r="J29" s="13"/>
      <c r="L29" s="2"/>
    </row>
    <row r="30" spans="1:12" ht="18.75" x14ac:dyDescent="0.3">
      <c r="A30" s="6" t="s">
        <v>18</v>
      </c>
      <c r="B30" s="5"/>
      <c r="C30" s="4"/>
      <c r="D30" s="4" t="s">
        <v>45</v>
      </c>
      <c r="E30" s="41" t="s">
        <v>139</v>
      </c>
      <c r="F30" s="41" t="s">
        <v>139</v>
      </c>
      <c r="G30" s="14" t="s">
        <v>53</v>
      </c>
      <c r="H30" s="41"/>
      <c r="I30" s="41" t="s">
        <v>139</v>
      </c>
      <c r="J30" s="13"/>
      <c r="L30" s="2"/>
    </row>
    <row r="31" spans="1:12" ht="18.75" x14ac:dyDescent="0.3">
      <c r="A31" s="28"/>
      <c r="B31" s="22"/>
      <c r="C31" s="22"/>
      <c r="D31" s="22"/>
      <c r="E31" s="46"/>
      <c r="F31" s="46"/>
      <c r="G31" s="12"/>
      <c r="H31" s="41"/>
      <c r="I31" s="45">
        <f>SUM(I24:I30)</f>
        <v>0</v>
      </c>
      <c r="J31" s="13"/>
      <c r="L31" s="2"/>
    </row>
    <row r="32" spans="1:12" ht="24" customHeight="1" x14ac:dyDescent="0.3">
      <c r="A32" s="69" t="s">
        <v>85</v>
      </c>
      <c r="B32" s="70"/>
      <c r="C32" s="70"/>
      <c r="D32" s="70"/>
      <c r="E32" s="70"/>
      <c r="F32" s="70"/>
      <c r="G32" s="71"/>
      <c r="H32" s="14"/>
      <c r="I32" s="5"/>
      <c r="J32" s="13"/>
      <c r="L32" s="2"/>
    </row>
    <row r="33" spans="1:12" ht="32.25" customHeight="1" x14ac:dyDescent="0.3">
      <c r="A33" s="6" t="s">
        <v>48</v>
      </c>
      <c r="B33" s="5"/>
      <c r="C33" s="4"/>
      <c r="D33" s="15" t="s">
        <v>173</v>
      </c>
      <c r="E33" s="41" t="s">
        <v>139</v>
      </c>
      <c r="F33" s="41">
        <f>1</f>
        <v>1</v>
      </c>
      <c r="G33" s="38" t="s">
        <v>31</v>
      </c>
      <c r="H33" s="41">
        <f>1476.6/F33</f>
        <v>1476.6</v>
      </c>
      <c r="I33" s="57">
        <f>F33*H33</f>
        <v>1476.6</v>
      </c>
      <c r="J33" s="13" t="s">
        <v>164</v>
      </c>
      <c r="L33" s="2"/>
    </row>
    <row r="34" spans="1:12" ht="32.25" customHeight="1" x14ac:dyDescent="0.3">
      <c r="A34" s="6"/>
      <c r="B34" s="5"/>
      <c r="C34" s="4"/>
      <c r="D34" s="15" t="s">
        <v>166</v>
      </c>
      <c r="E34" s="41" t="s">
        <v>139</v>
      </c>
      <c r="F34" s="41">
        <v>1.2</v>
      </c>
      <c r="G34" s="13" t="s">
        <v>145</v>
      </c>
      <c r="H34" s="45">
        <f>219.2/F34</f>
        <v>182.66666666666666</v>
      </c>
      <c r="I34" s="57">
        <f>F34*H34</f>
        <v>219.2</v>
      </c>
      <c r="J34" s="13" t="s">
        <v>120</v>
      </c>
      <c r="L34" s="2"/>
    </row>
    <row r="35" spans="1:12" ht="32.25" customHeight="1" x14ac:dyDescent="0.3">
      <c r="A35" s="6"/>
      <c r="B35" s="5"/>
      <c r="C35" s="4"/>
      <c r="D35" s="15" t="s">
        <v>174</v>
      </c>
      <c r="E35" s="41" t="s">
        <v>139</v>
      </c>
      <c r="F35" s="41">
        <f>1</f>
        <v>1</v>
      </c>
      <c r="G35" s="13" t="s">
        <v>31</v>
      </c>
      <c r="H35" s="41">
        <f>617.2/F35</f>
        <v>617.20000000000005</v>
      </c>
      <c r="I35" s="60">
        <f>F35*H35</f>
        <v>617.20000000000005</v>
      </c>
      <c r="J35" s="13"/>
      <c r="L35" s="2"/>
    </row>
    <row r="36" spans="1:12" ht="32.25" customHeight="1" x14ac:dyDescent="0.3">
      <c r="A36" s="6"/>
      <c r="B36" s="5"/>
      <c r="C36" s="4"/>
      <c r="D36" s="15" t="s">
        <v>175</v>
      </c>
      <c r="E36" s="41"/>
      <c r="F36" s="41">
        <f>6</f>
        <v>6</v>
      </c>
      <c r="G36" s="38" t="s">
        <v>30</v>
      </c>
      <c r="H36" s="45">
        <f>1617.4/F36</f>
        <v>269.56666666666666</v>
      </c>
      <c r="I36" s="57">
        <f t="shared" ref="I36" si="0">F36*H36</f>
        <v>1617.4</v>
      </c>
      <c r="J36" s="13" t="s">
        <v>117</v>
      </c>
      <c r="L36" s="2"/>
    </row>
    <row r="37" spans="1:12" ht="32.25" x14ac:dyDescent="0.3">
      <c r="A37" s="6" t="s">
        <v>49</v>
      </c>
      <c r="B37" s="5"/>
      <c r="C37" s="4"/>
      <c r="D37" s="15" t="s">
        <v>98</v>
      </c>
      <c r="E37" s="41"/>
      <c r="F37" s="41"/>
      <c r="G37" s="13" t="s">
        <v>53</v>
      </c>
      <c r="H37" s="41"/>
      <c r="I37" s="41" t="s">
        <v>139</v>
      </c>
      <c r="J37" s="13"/>
      <c r="L37" s="2"/>
    </row>
    <row r="38" spans="1:12" ht="32.25" x14ac:dyDescent="0.3">
      <c r="A38" s="6" t="s">
        <v>58</v>
      </c>
      <c r="B38" s="8"/>
      <c r="C38" s="4"/>
      <c r="D38" s="15" t="s">
        <v>46</v>
      </c>
      <c r="E38" s="41"/>
      <c r="F38" s="41"/>
      <c r="G38" s="14" t="s">
        <v>52</v>
      </c>
      <c r="H38" s="41"/>
      <c r="I38" s="41" t="s">
        <v>139</v>
      </c>
      <c r="J38" s="13"/>
      <c r="L38" s="2"/>
    </row>
    <row r="39" spans="1:12" ht="18.75" x14ac:dyDescent="0.3">
      <c r="A39" s="6" t="s">
        <v>60</v>
      </c>
      <c r="B39" s="5"/>
      <c r="C39" s="4"/>
      <c r="D39" s="15" t="s">
        <v>50</v>
      </c>
      <c r="E39" s="41" t="s">
        <v>139</v>
      </c>
      <c r="F39" s="41" t="s">
        <v>139</v>
      </c>
      <c r="G39" s="14" t="s">
        <v>52</v>
      </c>
      <c r="H39" s="41"/>
      <c r="I39" s="41" t="s">
        <v>139</v>
      </c>
      <c r="J39" s="13"/>
      <c r="L39" s="2"/>
    </row>
    <row r="40" spans="1:12" ht="32.25" x14ac:dyDescent="0.3">
      <c r="A40" s="6" t="s">
        <v>61</v>
      </c>
      <c r="B40" s="5"/>
      <c r="C40" s="4"/>
      <c r="D40" s="15" t="s">
        <v>63</v>
      </c>
      <c r="E40" s="41" t="s">
        <v>139</v>
      </c>
      <c r="F40" s="41" t="s">
        <v>139</v>
      </c>
      <c r="G40" s="13" t="s">
        <v>30</v>
      </c>
      <c r="H40" s="41"/>
      <c r="I40" s="41" t="s">
        <v>139</v>
      </c>
      <c r="J40" s="13"/>
      <c r="L40" s="2"/>
    </row>
    <row r="41" spans="1:12" ht="18.75" x14ac:dyDescent="0.3">
      <c r="A41" s="6"/>
      <c r="B41" s="5"/>
      <c r="C41" s="4"/>
      <c r="D41" s="15" t="s">
        <v>149</v>
      </c>
      <c r="E41" s="41"/>
      <c r="F41" s="41">
        <f>1</f>
        <v>1</v>
      </c>
      <c r="G41" s="13" t="s">
        <v>31</v>
      </c>
      <c r="H41" s="41">
        <f>1055.4/F41</f>
        <v>1055.4000000000001</v>
      </c>
      <c r="I41" s="57">
        <f>F41*H41</f>
        <v>1055.4000000000001</v>
      </c>
      <c r="J41" s="13" t="s">
        <v>120</v>
      </c>
      <c r="L41" s="2"/>
    </row>
    <row r="42" spans="1:12" ht="18.75" x14ac:dyDescent="0.3">
      <c r="A42" s="6" t="s">
        <v>57</v>
      </c>
      <c r="B42" s="8"/>
      <c r="C42" s="4"/>
      <c r="D42" s="4" t="s">
        <v>167</v>
      </c>
      <c r="E42" s="41"/>
      <c r="F42" s="41">
        <f>0.27</f>
        <v>0.27</v>
      </c>
      <c r="G42" s="14" t="s">
        <v>52</v>
      </c>
      <c r="H42" s="45">
        <f>189.2/F42</f>
        <v>700.74074074074065</v>
      </c>
      <c r="I42" s="57">
        <f>F42*H42</f>
        <v>189.2</v>
      </c>
      <c r="J42" s="13" t="s">
        <v>162</v>
      </c>
      <c r="L42" s="2"/>
    </row>
    <row r="43" spans="1:12" ht="24" customHeight="1" x14ac:dyDescent="0.3">
      <c r="A43" s="6" t="s">
        <v>59</v>
      </c>
      <c r="B43" s="8"/>
      <c r="C43" s="4"/>
      <c r="D43" s="4" t="s">
        <v>47</v>
      </c>
      <c r="E43" s="41"/>
      <c r="F43" s="41"/>
      <c r="G43" s="14" t="s">
        <v>52</v>
      </c>
      <c r="H43" s="41"/>
      <c r="I43" s="41" t="s">
        <v>139</v>
      </c>
      <c r="J43" s="13"/>
      <c r="L43" s="2"/>
    </row>
    <row r="44" spans="1:12" ht="24" customHeight="1" x14ac:dyDescent="0.3">
      <c r="A44" s="6" t="s">
        <v>64</v>
      </c>
      <c r="B44" s="5"/>
      <c r="C44" s="4"/>
      <c r="D44" s="4" t="s">
        <v>161</v>
      </c>
      <c r="E44" s="41"/>
      <c r="F44" s="41"/>
      <c r="G44" s="14" t="s">
        <v>31</v>
      </c>
      <c r="H44" s="45"/>
      <c r="I44" s="57"/>
      <c r="J44" s="13"/>
      <c r="L44" s="2"/>
    </row>
    <row r="45" spans="1:12" ht="18.75" x14ac:dyDescent="0.3">
      <c r="A45" s="6"/>
      <c r="B45" s="5"/>
      <c r="C45" s="4"/>
      <c r="D45" s="4" t="s">
        <v>163</v>
      </c>
      <c r="E45" s="41"/>
      <c r="F45" s="41"/>
      <c r="G45" s="14" t="s">
        <v>31</v>
      </c>
      <c r="H45" s="45"/>
      <c r="I45" s="57"/>
      <c r="J45" s="13"/>
      <c r="L45" s="2"/>
    </row>
    <row r="46" spans="1:12" ht="18.75" x14ac:dyDescent="0.3">
      <c r="A46" s="28"/>
      <c r="B46" s="22"/>
      <c r="C46" s="22"/>
      <c r="D46" s="22"/>
      <c r="E46" s="46"/>
      <c r="F46" s="46"/>
      <c r="G46" s="12"/>
      <c r="H46" s="41"/>
      <c r="I46" s="41">
        <f>SUM(I33:I45)</f>
        <v>5175</v>
      </c>
      <c r="J46" s="13"/>
      <c r="L46" s="2"/>
    </row>
    <row r="47" spans="1:12" ht="18.75" x14ac:dyDescent="0.3">
      <c r="A47" s="69" t="s">
        <v>66</v>
      </c>
      <c r="B47" s="70"/>
      <c r="C47" s="70"/>
      <c r="D47" s="70"/>
      <c r="E47" s="70"/>
      <c r="F47" s="70"/>
      <c r="G47" s="71"/>
      <c r="H47" s="18"/>
      <c r="I47" s="5"/>
      <c r="J47" s="13"/>
      <c r="L47" s="2"/>
    </row>
    <row r="48" spans="1:12" ht="37.5" x14ac:dyDescent="0.25">
      <c r="A48" s="9" t="s">
        <v>29</v>
      </c>
      <c r="B48" s="8"/>
      <c r="C48" s="4"/>
      <c r="D48" s="15" t="s">
        <v>141</v>
      </c>
      <c r="E48" s="41"/>
      <c r="F48" s="41"/>
      <c r="G48" s="13" t="s">
        <v>53</v>
      </c>
      <c r="H48" s="41"/>
      <c r="I48" s="41"/>
      <c r="J48" s="13"/>
      <c r="L48" s="2"/>
    </row>
    <row r="49" spans="1:12" ht="31.5" x14ac:dyDescent="0.25">
      <c r="A49" s="9"/>
      <c r="B49" s="8"/>
      <c r="C49" s="4"/>
      <c r="D49" s="15" t="s">
        <v>165</v>
      </c>
      <c r="E49" s="41"/>
      <c r="F49" s="41">
        <f>8</f>
        <v>8</v>
      </c>
      <c r="G49" s="13" t="s">
        <v>31</v>
      </c>
      <c r="H49" s="45">
        <f>1382.2/F49</f>
        <v>172.77500000000001</v>
      </c>
      <c r="I49" s="41">
        <f>F49*H49</f>
        <v>1382.2</v>
      </c>
      <c r="J49" s="13" t="s">
        <v>120</v>
      </c>
      <c r="L49" s="2"/>
    </row>
    <row r="50" spans="1:12" ht="46.5" customHeight="1" x14ac:dyDescent="0.25">
      <c r="A50" s="9" t="s">
        <v>91</v>
      </c>
      <c r="B50" s="8"/>
      <c r="C50" s="4"/>
      <c r="D50" s="42" t="s">
        <v>123</v>
      </c>
      <c r="E50" s="32"/>
      <c r="F50" s="13">
        <f>908.5</f>
        <v>908.5</v>
      </c>
      <c r="G50" s="13" t="s">
        <v>112</v>
      </c>
      <c r="H50" s="33">
        <f>(4254.2+4254.2+4254.2+4279.6+4279.6+4279.6+4446+4446+4446+4504.2+4504.2+4504.2)/F50</f>
        <v>57.734727572922381</v>
      </c>
      <c r="I50" s="33">
        <f t="shared" ref="I50:I52" si="1">F50*H50</f>
        <v>52451.999999999985</v>
      </c>
      <c r="J50" s="13" t="s">
        <v>115</v>
      </c>
      <c r="L50" s="2"/>
    </row>
    <row r="51" spans="1:12" ht="46.5" customHeight="1" x14ac:dyDescent="0.25">
      <c r="A51" s="9"/>
      <c r="B51" s="8"/>
      <c r="C51" s="4"/>
      <c r="D51" s="15" t="s">
        <v>110</v>
      </c>
      <c r="E51" s="32"/>
      <c r="F51" s="13">
        <f>1515</f>
        <v>1515</v>
      </c>
      <c r="G51" s="13" t="s">
        <v>30</v>
      </c>
      <c r="H51" s="33">
        <f>138407.6/F51</f>
        <v>91.358151815181529</v>
      </c>
      <c r="I51" s="33">
        <f t="shared" si="1"/>
        <v>138407.6</v>
      </c>
      <c r="J51" s="13" t="s">
        <v>117</v>
      </c>
      <c r="L51" s="2"/>
    </row>
    <row r="52" spans="1:12" ht="46.5" customHeight="1" x14ac:dyDescent="0.25">
      <c r="A52" s="9"/>
      <c r="B52" s="8"/>
      <c r="C52" s="4"/>
      <c r="D52" s="15" t="s">
        <v>111</v>
      </c>
      <c r="E52" s="41"/>
      <c r="F52" s="41">
        <v>223</v>
      </c>
      <c r="G52" s="13" t="s">
        <v>30</v>
      </c>
      <c r="H52" s="45">
        <f>20585.4/F52</f>
        <v>92.311210762331839</v>
      </c>
      <c r="I52" s="41">
        <f t="shared" si="1"/>
        <v>20585.400000000001</v>
      </c>
      <c r="J52" s="13" t="s">
        <v>117</v>
      </c>
      <c r="L52" s="2"/>
    </row>
    <row r="53" spans="1:12" ht="46.5" customHeight="1" x14ac:dyDescent="0.25">
      <c r="A53" s="9"/>
      <c r="B53" s="8"/>
      <c r="C53" s="4"/>
      <c r="D53" s="15" t="s">
        <v>131</v>
      </c>
      <c r="E53" s="41"/>
      <c r="F53" s="41">
        <f>6</f>
        <v>6</v>
      </c>
      <c r="G53" s="13" t="s">
        <v>31</v>
      </c>
      <c r="H53" s="45">
        <f>7239.6/F53</f>
        <v>1206.6000000000001</v>
      </c>
      <c r="I53" s="57">
        <f>F53*H53</f>
        <v>7239.6</v>
      </c>
      <c r="J53" s="13" t="s">
        <v>117</v>
      </c>
      <c r="L53" s="2"/>
    </row>
    <row r="54" spans="1:12" ht="31.5" x14ac:dyDescent="0.25">
      <c r="A54" s="9" t="s">
        <v>82</v>
      </c>
      <c r="B54" s="8"/>
      <c r="C54" s="4"/>
      <c r="D54" s="15" t="s">
        <v>151</v>
      </c>
      <c r="E54" s="41"/>
      <c r="F54" s="41"/>
      <c r="G54" s="13" t="s">
        <v>53</v>
      </c>
      <c r="H54" s="41"/>
      <c r="I54" s="41" t="s">
        <v>139</v>
      </c>
      <c r="J54" s="13"/>
      <c r="L54" s="2"/>
    </row>
    <row r="55" spans="1:12" ht="18.75" x14ac:dyDescent="0.25">
      <c r="A55" s="9"/>
      <c r="B55" s="8"/>
      <c r="C55" s="4"/>
      <c r="D55" s="15" t="s">
        <v>158</v>
      </c>
      <c r="E55" s="41"/>
      <c r="F55" s="41">
        <f>1+7</f>
        <v>8</v>
      </c>
      <c r="G55" s="13" t="s">
        <v>31</v>
      </c>
      <c r="H55" s="41">
        <f>(1230.4+10612.4)/F55</f>
        <v>1480.35</v>
      </c>
      <c r="I55" s="60">
        <f>F55*H55</f>
        <v>11842.8</v>
      </c>
      <c r="J55" s="13" t="s">
        <v>115</v>
      </c>
      <c r="L55" s="2"/>
    </row>
    <row r="56" spans="1:12" ht="18.75" x14ac:dyDescent="0.25">
      <c r="A56" s="9" t="s">
        <v>20</v>
      </c>
      <c r="B56" s="8"/>
      <c r="C56" s="4"/>
      <c r="D56" s="15" t="s">
        <v>67</v>
      </c>
      <c r="E56" s="41" t="s">
        <v>139</v>
      </c>
      <c r="F56" s="41" t="s">
        <v>139</v>
      </c>
      <c r="G56" s="13" t="s">
        <v>30</v>
      </c>
      <c r="H56" s="41"/>
      <c r="I56" s="41" t="s">
        <v>139</v>
      </c>
      <c r="J56" s="13"/>
      <c r="L56" s="2"/>
    </row>
    <row r="57" spans="1:12" ht="31.5" x14ac:dyDescent="0.25">
      <c r="A57" s="9" t="s">
        <v>21</v>
      </c>
      <c r="B57" s="8"/>
      <c r="C57" s="4"/>
      <c r="D57" s="15" t="s">
        <v>69</v>
      </c>
      <c r="E57" s="41" t="s">
        <v>139</v>
      </c>
      <c r="F57" s="41"/>
      <c r="G57" s="13" t="s">
        <v>53</v>
      </c>
      <c r="H57" s="41"/>
      <c r="I57" s="57"/>
      <c r="J57" s="13"/>
      <c r="L57" s="2"/>
    </row>
    <row r="58" spans="1:12" ht="18.75" x14ac:dyDescent="0.25">
      <c r="A58" s="47"/>
      <c r="B58" s="48"/>
      <c r="C58" s="22"/>
      <c r="D58" s="30"/>
      <c r="E58" s="46"/>
      <c r="F58" s="46"/>
      <c r="G58" s="31"/>
      <c r="H58" s="41"/>
      <c r="I58" s="45">
        <f>SUM(I48:I57)</f>
        <v>231909.59999999998</v>
      </c>
      <c r="J58" s="13"/>
      <c r="L58" s="2"/>
    </row>
    <row r="59" spans="1:12" ht="18.75" x14ac:dyDescent="0.3">
      <c r="A59" s="65" t="s">
        <v>70</v>
      </c>
      <c r="B59" s="66"/>
      <c r="C59" s="66"/>
      <c r="D59" s="66"/>
      <c r="E59" s="66"/>
      <c r="F59" s="66"/>
      <c r="G59" s="67"/>
      <c r="H59" s="19"/>
      <c r="I59" s="5"/>
      <c r="J59" s="13"/>
      <c r="L59" s="2"/>
    </row>
    <row r="60" spans="1:12" ht="37.5" x14ac:dyDescent="0.25">
      <c r="A60" s="9" t="s">
        <v>91</v>
      </c>
      <c r="B60" s="8"/>
      <c r="C60" s="4"/>
      <c r="D60" s="4" t="s">
        <v>126</v>
      </c>
      <c r="E60" s="31"/>
      <c r="F60" s="13">
        <f>3+2+2+2+4+6+1+3+3+1+3</f>
        <v>30</v>
      </c>
      <c r="G60" s="13" t="s">
        <v>114</v>
      </c>
      <c r="H60" s="33">
        <f>(1402.8+1402.8+2106+1412.8+2828+4405.2+734+2202+2231.8+742.2+2231.8)/F60</f>
        <v>723.31333333333339</v>
      </c>
      <c r="I60" s="33">
        <f>F60*H60</f>
        <v>21699.4</v>
      </c>
      <c r="J60" s="13" t="s">
        <v>115</v>
      </c>
      <c r="L60" s="2"/>
    </row>
    <row r="61" spans="1:12" ht="31.5" x14ac:dyDescent="0.25">
      <c r="A61" s="9"/>
      <c r="B61" s="8"/>
      <c r="C61" s="4"/>
      <c r="D61" s="15" t="s">
        <v>168</v>
      </c>
      <c r="E61" s="41" t="s">
        <v>139</v>
      </c>
      <c r="F61" s="41">
        <f>2</f>
        <v>2</v>
      </c>
      <c r="G61" s="13" t="s">
        <v>31</v>
      </c>
      <c r="H61" s="41">
        <f>1074/F61</f>
        <v>537</v>
      </c>
      <c r="I61" s="57">
        <f>F61*H61</f>
        <v>1074</v>
      </c>
      <c r="J61" s="13" t="s">
        <v>121</v>
      </c>
      <c r="L61" s="2"/>
    </row>
    <row r="62" spans="1:12" ht="18.75" x14ac:dyDescent="0.25">
      <c r="A62" s="9" t="s">
        <v>82</v>
      </c>
      <c r="B62" s="8"/>
      <c r="C62" s="4"/>
      <c r="D62" s="15" t="s">
        <v>68</v>
      </c>
      <c r="E62" s="41" t="s">
        <v>139</v>
      </c>
      <c r="F62" s="41" t="s">
        <v>139</v>
      </c>
      <c r="G62" s="13" t="s">
        <v>53</v>
      </c>
      <c r="H62" s="41"/>
      <c r="I62" s="41" t="s">
        <v>139</v>
      </c>
      <c r="J62" s="13"/>
      <c r="L62" s="2"/>
    </row>
    <row r="63" spans="1:12" ht="18.75" x14ac:dyDescent="0.25">
      <c r="A63" s="9"/>
      <c r="B63" s="8"/>
      <c r="C63" s="4"/>
      <c r="D63" s="15" t="s">
        <v>153</v>
      </c>
      <c r="E63" s="41" t="s">
        <v>139</v>
      </c>
      <c r="F63" s="41">
        <f>2+2+2</f>
        <v>6</v>
      </c>
      <c r="G63" s="13" t="s">
        <v>31</v>
      </c>
      <c r="H63" s="45">
        <f>(2449.4+2463.6+2894.4)/F63</f>
        <v>1301.2333333333333</v>
      </c>
      <c r="I63" s="57">
        <f>F63*H63</f>
        <v>7807.4</v>
      </c>
      <c r="J63" s="13" t="s">
        <v>121</v>
      </c>
      <c r="L63" s="2"/>
    </row>
    <row r="64" spans="1:12" ht="18.75" x14ac:dyDescent="0.25">
      <c r="A64" s="9"/>
      <c r="B64" s="8"/>
      <c r="C64" s="4"/>
      <c r="D64" s="15" t="s">
        <v>131</v>
      </c>
      <c r="E64" s="41"/>
      <c r="F64" s="41">
        <f>5</f>
        <v>5</v>
      </c>
      <c r="G64" s="13" t="s">
        <v>31</v>
      </c>
      <c r="H64" s="45">
        <f>6098.4/F64</f>
        <v>1219.6799999999998</v>
      </c>
      <c r="I64" s="57">
        <f>F64*H64</f>
        <v>6098.4</v>
      </c>
      <c r="J64" s="13" t="s">
        <v>117</v>
      </c>
      <c r="L64" s="2"/>
    </row>
    <row r="65" spans="1:12" ht="31.5" x14ac:dyDescent="0.25">
      <c r="A65" s="9" t="s">
        <v>21</v>
      </c>
      <c r="B65" s="8"/>
      <c r="C65" s="4"/>
      <c r="D65" s="15" t="s">
        <v>69</v>
      </c>
      <c r="E65" s="41" t="s">
        <v>139</v>
      </c>
      <c r="F65" s="41" t="s">
        <v>139</v>
      </c>
      <c r="G65" s="13" t="s">
        <v>142</v>
      </c>
      <c r="H65" s="41"/>
      <c r="I65" s="41" t="s">
        <v>139</v>
      </c>
      <c r="J65" s="13"/>
      <c r="L65" s="2"/>
    </row>
    <row r="66" spans="1:12" ht="18.75" x14ac:dyDescent="0.25">
      <c r="A66" s="47"/>
      <c r="B66" s="48"/>
      <c r="C66" s="22"/>
      <c r="D66" s="30"/>
      <c r="E66" s="46"/>
      <c r="F66" s="46"/>
      <c r="G66" s="31"/>
      <c r="H66" s="41"/>
      <c r="I66" s="45">
        <f>SUM(I60:I65)</f>
        <v>36679.200000000004</v>
      </c>
      <c r="J66" s="13"/>
      <c r="L66" s="2"/>
    </row>
    <row r="67" spans="1:12" ht="18.75" x14ac:dyDescent="0.3">
      <c r="A67" s="65" t="s">
        <v>71</v>
      </c>
      <c r="B67" s="66"/>
      <c r="C67" s="66"/>
      <c r="D67" s="66"/>
      <c r="E67" s="66"/>
      <c r="F67" s="66"/>
      <c r="G67" s="67"/>
      <c r="H67" s="13"/>
      <c r="I67" s="5"/>
      <c r="J67" s="13"/>
      <c r="L67" s="2"/>
    </row>
    <row r="68" spans="1:12" ht="37.5" x14ac:dyDescent="0.25">
      <c r="A68" s="9" t="s">
        <v>91</v>
      </c>
      <c r="B68" s="8"/>
      <c r="C68" s="4"/>
      <c r="D68" s="4" t="s">
        <v>127</v>
      </c>
      <c r="E68" s="31"/>
      <c r="F68" s="13">
        <f>3+2+2+2+4+6+1+3+3+1+3</f>
        <v>30</v>
      </c>
      <c r="G68" s="13" t="s">
        <v>114</v>
      </c>
      <c r="H68" s="33">
        <f>(1402.8+1402.8+2106+1412.8+2828+4405.2+734+2202+2231.8+742.2+2231.8)/F68</f>
        <v>723.31333333333339</v>
      </c>
      <c r="I68" s="33">
        <f>F68*H68</f>
        <v>21699.4</v>
      </c>
      <c r="J68" s="13" t="s">
        <v>115</v>
      </c>
      <c r="L68" s="2"/>
    </row>
    <row r="69" spans="1:12" ht="18.75" x14ac:dyDescent="0.25">
      <c r="A69" s="9" t="s">
        <v>82</v>
      </c>
      <c r="B69" s="8"/>
      <c r="C69" s="4"/>
      <c r="D69" s="15" t="s">
        <v>68</v>
      </c>
      <c r="E69" s="41" t="s">
        <v>139</v>
      </c>
      <c r="F69" s="41" t="s">
        <v>139</v>
      </c>
      <c r="G69" s="14" t="s">
        <v>53</v>
      </c>
      <c r="H69" s="41"/>
      <c r="I69" s="41" t="s">
        <v>139</v>
      </c>
      <c r="J69" s="13"/>
      <c r="L69" s="2"/>
    </row>
    <row r="70" spans="1:12" ht="31.5" x14ac:dyDescent="0.25">
      <c r="A70" s="9" t="s">
        <v>21</v>
      </c>
      <c r="B70" s="8"/>
      <c r="C70" s="4"/>
      <c r="D70" s="15" t="s">
        <v>69</v>
      </c>
      <c r="E70" s="41" t="s">
        <v>139</v>
      </c>
      <c r="F70" s="41" t="s">
        <v>139</v>
      </c>
      <c r="G70" s="14" t="s">
        <v>53</v>
      </c>
      <c r="H70" s="41"/>
      <c r="I70" s="41" t="s">
        <v>139</v>
      </c>
      <c r="J70" s="13"/>
      <c r="L70" s="2"/>
    </row>
    <row r="71" spans="1:12" ht="18.75" x14ac:dyDescent="0.25">
      <c r="A71" s="47"/>
      <c r="B71" s="48"/>
      <c r="C71" s="22"/>
      <c r="D71" s="30"/>
      <c r="E71" s="46"/>
      <c r="F71" s="46"/>
      <c r="G71" s="12"/>
      <c r="H71" s="41"/>
      <c r="I71" s="45">
        <f>SUM(I68:I70)</f>
        <v>21699.4</v>
      </c>
      <c r="J71" s="13"/>
      <c r="L71" s="2"/>
    </row>
    <row r="72" spans="1:12" ht="18.75" x14ac:dyDescent="0.3">
      <c r="A72" s="65" t="s">
        <v>72</v>
      </c>
      <c r="B72" s="66"/>
      <c r="C72" s="66"/>
      <c r="D72" s="66"/>
      <c r="E72" s="66"/>
      <c r="F72" s="66"/>
      <c r="G72" s="67"/>
      <c r="H72" s="19"/>
      <c r="I72" s="5"/>
      <c r="J72" s="13"/>
      <c r="L72" s="2"/>
    </row>
    <row r="73" spans="1:12" ht="37.5" x14ac:dyDescent="0.25">
      <c r="A73" s="9" t="s">
        <v>96</v>
      </c>
      <c r="B73" s="8"/>
      <c r="C73" s="4"/>
      <c r="D73" s="4" t="s">
        <v>128</v>
      </c>
      <c r="E73" s="31"/>
      <c r="F73" s="13">
        <f>3+2+2+2+4+6+1+3+3+1+3</f>
        <v>30</v>
      </c>
      <c r="G73" s="13" t="s">
        <v>114</v>
      </c>
      <c r="H73" s="33">
        <f>(1402.8+1402.8+2106+1412.8+2828+4405.2+734+2202+2231.8+742.2+2231.8)/F73</f>
        <v>723.31333333333339</v>
      </c>
      <c r="I73" s="33">
        <f>F73*H73</f>
        <v>21699.4</v>
      </c>
      <c r="J73" s="13" t="s">
        <v>115</v>
      </c>
      <c r="L73" s="2"/>
    </row>
    <row r="74" spans="1:12" ht="18.75" x14ac:dyDescent="0.25">
      <c r="A74" s="9"/>
      <c r="B74" s="8"/>
      <c r="C74" s="4"/>
      <c r="D74" s="4" t="s">
        <v>113</v>
      </c>
      <c r="E74" s="41"/>
      <c r="F74" s="41">
        <f>3+3+5+4+6+3+3+6+3+3</f>
        <v>39</v>
      </c>
      <c r="G74" s="13" t="s">
        <v>30</v>
      </c>
      <c r="H74" s="45">
        <f>(1004+1004+1669.8+1359.2+2036.8+1018.6+1061.4+2123.4+1061.4+1073.4)/F74</f>
        <v>343.89743589743591</v>
      </c>
      <c r="I74" s="41">
        <f>F74*H74</f>
        <v>13412</v>
      </c>
      <c r="J74" s="13" t="s">
        <v>115</v>
      </c>
      <c r="L74" s="2"/>
    </row>
    <row r="75" spans="1:12" ht="18.75" x14ac:dyDescent="0.25">
      <c r="A75" s="9" t="s">
        <v>22</v>
      </c>
      <c r="B75" s="8"/>
      <c r="C75" s="4"/>
      <c r="D75" s="4" t="s">
        <v>75</v>
      </c>
      <c r="E75" s="41" t="s">
        <v>139</v>
      </c>
      <c r="F75" s="41" t="s">
        <v>139</v>
      </c>
      <c r="G75" s="13" t="s">
        <v>30</v>
      </c>
      <c r="H75" s="41"/>
      <c r="I75" s="41" t="s">
        <v>139</v>
      </c>
      <c r="J75" s="13"/>
      <c r="L75" s="2"/>
    </row>
    <row r="76" spans="1:12" ht="18.75" x14ac:dyDescent="0.25">
      <c r="A76" s="47"/>
      <c r="B76" s="48"/>
      <c r="C76" s="22"/>
      <c r="D76" s="22"/>
      <c r="E76" s="46"/>
      <c r="F76" s="46"/>
      <c r="G76" s="31"/>
      <c r="H76" s="41"/>
      <c r="I76" s="45">
        <f>SUM(I73:I75)</f>
        <v>35111.4</v>
      </c>
      <c r="J76" s="13"/>
      <c r="L76" s="2"/>
    </row>
    <row r="77" spans="1:12" ht="18.75" x14ac:dyDescent="0.3">
      <c r="A77" s="65" t="s">
        <v>77</v>
      </c>
      <c r="B77" s="66"/>
      <c r="C77" s="66"/>
      <c r="D77" s="66"/>
      <c r="E77" s="66"/>
      <c r="F77" s="66"/>
      <c r="G77" s="67"/>
      <c r="H77" s="5"/>
      <c r="I77" s="5"/>
      <c r="J77" s="13"/>
      <c r="L77" s="2"/>
    </row>
    <row r="78" spans="1:12" ht="38.25" customHeight="1" x14ac:dyDescent="0.25">
      <c r="A78" s="9" t="s">
        <v>23</v>
      </c>
      <c r="B78" s="5"/>
      <c r="C78" s="4"/>
      <c r="D78" s="15" t="s">
        <v>140</v>
      </c>
      <c r="E78" s="41"/>
      <c r="F78" s="41"/>
      <c r="G78" s="13" t="s">
        <v>53</v>
      </c>
      <c r="H78" s="41"/>
      <c r="I78" s="41"/>
      <c r="J78" s="13"/>
      <c r="L78" s="2"/>
    </row>
    <row r="79" spans="1:12" ht="18.75" x14ac:dyDescent="0.25">
      <c r="A79" s="9" t="s">
        <v>24</v>
      </c>
      <c r="B79" s="5"/>
      <c r="C79" s="4"/>
      <c r="D79" s="4" t="s">
        <v>76</v>
      </c>
      <c r="E79" s="41"/>
      <c r="F79" s="41"/>
      <c r="G79" s="13" t="s">
        <v>53</v>
      </c>
      <c r="H79" s="41"/>
      <c r="I79" s="41" t="s">
        <v>139</v>
      </c>
      <c r="J79" s="13"/>
      <c r="L79" s="2"/>
    </row>
    <row r="80" spans="1:12" ht="31.5" x14ac:dyDescent="0.25">
      <c r="A80" s="9" t="s">
        <v>124</v>
      </c>
      <c r="B80" s="5"/>
      <c r="C80" s="4"/>
      <c r="D80" s="15" t="s">
        <v>159</v>
      </c>
      <c r="E80" s="41"/>
      <c r="F80" s="41"/>
      <c r="G80" s="13" t="s">
        <v>53</v>
      </c>
      <c r="H80" s="41"/>
      <c r="I80" s="41"/>
      <c r="J80" s="13"/>
      <c r="L80" s="2"/>
    </row>
    <row r="81" spans="1:12" ht="31.5" x14ac:dyDescent="0.25">
      <c r="A81" s="9"/>
      <c r="B81" s="5"/>
      <c r="C81" s="4"/>
      <c r="D81" s="15" t="s">
        <v>125</v>
      </c>
      <c r="E81" s="41"/>
      <c r="F81" s="41">
        <f>1</f>
        <v>1</v>
      </c>
      <c r="G81" s="13" t="s">
        <v>31</v>
      </c>
      <c r="H81" s="41">
        <f>1986.8/F81</f>
        <v>1986.8</v>
      </c>
      <c r="I81" s="57">
        <f>F81*H81</f>
        <v>1986.8</v>
      </c>
      <c r="J81" s="13" t="s">
        <v>121</v>
      </c>
      <c r="L81" s="2"/>
    </row>
    <row r="82" spans="1:12" ht="18.75" x14ac:dyDescent="0.25">
      <c r="A82" s="9"/>
      <c r="B82" s="5"/>
      <c r="C82" s="4"/>
      <c r="D82" s="15" t="s">
        <v>152</v>
      </c>
      <c r="E82" s="41"/>
      <c r="F82" s="41">
        <f>2+1</f>
        <v>3</v>
      </c>
      <c r="G82" s="13" t="s">
        <v>53</v>
      </c>
      <c r="H82" s="45">
        <f>(164.8+82)/F82</f>
        <v>82.266666666666666</v>
      </c>
      <c r="I82" s="41">
        <f>F82*H82</f>
        <v>246.8</v>
      </c>
      <c r="J82" s="13" t="s">
        <v>115</v>
      </c>
      <c r="L82" s="2"/>
    </row>
    <row r="83" spans="1:12" ht="18.75" x14ac:dyDescent="0.25">
      <c r="A83" s="9"/>
      <c r="B83" s="5"/>
      <c r="C83" s="4"/>
      <c r="D83" s="15" t="s">
        <v>105</v>
      </c>
      <c r="E83" s="32"/>
      <c r="F83" s="13">
        <f>9+2+2+6+2+2+1+2+2+3+3</f>
        <v>34</v>
      </c>
      <c r="G83" s="13" t="s">
        <v>53</v>
      </c>
      <c r="H83" s="33">
        <f>(1865.4+414+414.2+1246.4+338+338+271.6+343+343+518.2+518)/F83</f>
        <v>194.40588235294118</v>
      </c>
      <c r="I83" s="13">
        <f t="shared" ref="I83" si="2">F83*H83</f>
        <v>6609.8</v>
      </c>
      <c r="J83" s="13" t="s">
        <v>115</v>
      </c>
      <c r="L83" s="2"/>
    </row>
    <row r="84" spans="1:12" ht="18.75" x14ac:dyDescent="0.25">
      <c r="A84" s="9"/>
      <c r="B84" s="5"/>
      <c r="C84" s="4"/>
      <c r="D84" s="15" t="s">
        <v>176</v>
      </c>
      <c r="E84" s="41" t="s">
        <v>139</v>
      </c>
      <c r="F84" s="41">
        <f>1</f>
        <v>1</v>
      </c>
      <c r="G84" s="13" t="s">
        <v>31</v>
      </c>
      <c r="H84" s="41">
        <f>340/F84</f>
        <v>340</v>
      </c>
      <c r="I84" s="41">
        <f>F84*H84</f>
        <v>340</v>
      </c>
      <c r="J84" s="13" t="s">
        <v>120</v>
      </c>
      <c r="L84" s="2"/>
    </row>
    <row r="85" spans="1:12" ht="56.25" x14ac:dyDescent="0.25">
      <c r="A85" s="9" t="s">
        <v>106</v>
      </c>
      <c r="B85" s="5"/>
      <c r="C85" s="4"/>
      <c r="D85" s="15" t="s">
        <v>122</v>
      </c>
      <c r="E85" s="32"/>
      <c r="F85" s="13">
        <f>9+9+9+9+9+9+9+9+9+9+9</f>
        <v>99</v>
      </c>
      <c r="G85" s="13" t="s">
        <v>107</v>
      </c>
      <c r="H85" s="33">
        <f>(394.8+394.8+394.8+396.8+396.8+396.8+412+412+412+417.2+417.2)/F85</f>
        <v>44.901010101010101</v>
      </c>
      <c r="I85" s="13">
        <f>F85*H85</f>
        <v>4445.2</v>
      </c>
      <c r="J85" s="13" t="s">
        <v>115</v>
      </c>
      <c r="L85" s="2"/>
    </row>
    <row r="86" spans="1:12" ht="18.75" x14ac:dyDescent="0.25">
      <c r="A86" s="47"/>
      <c r="B86" s="22"/>
      <c r="C86" s="22"/>
      <c r="D86" s="30"/>
      <c r="E86" s="49"/>
      <c r="F86" s="50"/>
      <c r="G86" s="31"/>
      <c r="H86" s="31"/>
      <c r="I86" s="13">
        <f>SUM(I78:I85)</f>
        <v>13628.599999999999</v>
      </c>
      <c r="J86" s="13"/>
      <c r="L86" s="2"/>
    </row>
    <row r="87" spans="1:12" ht="18.75" x14ac:dyDescent="0.25">
      <c r="A87" s="72" t="s">
        <v>90</v>
      </c>
      <c r="B87" s="73"/>
      <c r="C87" s="73"/>
      <c r="D87" s="73"/>
      <c r="E87" s="73"/>
      <c r="F87" s="73"/>
      <c r="G87" s="74"/>
      <c r="H87" s="12"/>
      <c r="I87" s="5"/>
      <c r="J87" s="13"/>
      <c r="L87" s="2"/>
    </row>
    <row r="88" spans="1:12" ht="18.75" x14ac:dyDescent="0.25">
      <c r="A88" s="26"/>
      <c r="B88" s="27"/>
      <c r="C88" s="27"/>
      <c r="D88" s="36" t="s">
        <v>116</v>
      </c>
      <c r="E88" s="41" t="s">
        <v>139</v>
      </c>
      <c r="F88" s="41" t="s">
        <v>139</v>
      </c>
      <c r="G88" s="38" t="s">
        <v>31</v>
      </c>
      <c r="H88" s="41" t="s">
        <v>139</v>
      </c>
      <c r="I88" s="41" t="s">
        <v>139</v>
      </c>
      <c r="J88" s="13"/>
      <c r="L88" s="2"/>
    </row>
    <row r="89" spans="1:12" ht="63" x14ac:dyDescent="0.25">
      <c r="A89" s="9" t="s">
        <v>88</v>
      </c>
      <c r="B89" s="22"/>
      <c r="C89" s="22"/>
      <c r="D89" s="23" t="s">
        <v>118</v>
      </c>
      <c r="E89" s="37">
        <v>402</v>
      </c>
      <c r="F89" s="13">
        <v>402</v>
      </c>
      <c r="G89" s="31" t="s">
        <v>89</v>
      </c>
      <c r="H89" s="31">
        <v>4.8</v>
      </c>
      <c r="I89" s="13">
        <f>F89*H89*12</f>
        <v>23155.199999999997</v>
      </c>
      <c r="J89" s="13" t="s">
        <v>115</v>
      </c>
      <c r="L89" s="2"/>
    </row>
    <row r="90" spans="1:12" ht="18.75" x14ac:dyDescent="0.25">
      <c r="A90" s="47"/>
      <c r="B90" s="22"/>
      <c r="C90" s="22"/>
      <c r="D90" s="30"/>
      <c r="E90" s="49"/>
      <c r="F90" s="50"/>
      <c r="G90" s="31"/>
      <c r="H90" s="31"/>
      <c r="I90" s="13">
        <f>SUM(I89)</f>
        <v>23155.199999999997</v>
      </c>
      <c r="J90" s="13"/>
      <c r="L90" s="2"/>
    </row>
    <row r="91" spans="1:12" ht="18.75" x14ac:dyDescent="0.3">
      <c r="A91" s="65" t="s">
        <v>78</v>
      </c>
      <c r="B91" s="66"/>
      <c r="C91" s="66"/>
      <c r="D91" s="66"/>
      <c r="E91" s="66"/>
      <c r="F91" s="66"/>
      <c r="G91" s="67"/>
      <c r="H91" s="19"/>
      <c r="I91" s="5"/>
      <c r="J91" s="13"/>
      <c r="L91" s="2"/>
    </row>
    <row r="92" spans="1:12" ht="46.5" customHeight="1" x14ac:dyDescent="0.3">
      <c r="A92" s="34" t="s">
        <v>130</v>
      </c>
      <c r="B92" s="24"/>
      <c r="C92" s="24"/>
      <c r="D92" s="35" t="s">
        <v>129</v>
      </c>
      <c r="E92" s="13">
        <v>90</v>
      </c>
      <c r="F92" s="13">
        <v>90</v>
      </c>
      <c r="G92" s="13" t="s">
        <v>138</v>
      </c>
      <c r="H92" s="13">
        <v>13</v>
      </c>
      <c r="I92" s="13">
        <f>F92*H92*3</f>
        <v>3510</v>
      </c>
      <c r="J92" s="13" t="s">
        <v>147</v>
      </c>
      <c r="L92" s="2"/>
    </row>
    <row r="93" spans="1:12" ht="18.75" x14ac:dyDescent="0.25">
      <c r="A93" s="9" t="s">
        <v>25</v>
      </c>
      <c r="B93" s="5"/>
      <c r="C93" s="4"/>
      <c r="D93" s="4" t="s">
        <v>74</v>
      </c>
      <c r="E93" s="41" t="s">
        <v>139</v>
      </c>
      <c r="F93" s="41" t="s">
        <v>139</v>
      </c>
      <c r="G93" s="14" t="s">
        <v>53</v>
      </c>
      <c r="H93" s="41" t="s">
        <v>139</v>
      </c>
      <c r="I93" s="41" t="s">
        <v>139</v>
      </c>
      <c r="J93" s="13"/>
      <c r="L93" s="2"/>
    </row>
    <row r="94" spans="1:12" ht="47.25" x14ac:dyDescent="0.25">
      <c r="A94" s="9" t="s">
        <v>26</v>
      </c>
      <c r="B94" s="5"/>
      <c r="C94" s="4"/>
      <c r="D94" s="15" t="s">
        <v>28</v>
      </c>
      <c r="E94" s="41" t="s">
        <v>139</v>
      </c>
      <c r="F94" s="41" t="s">
        <v>139</v>
      </c>
      <c r="G94" s="14" t="s">
        <v>53</v>
      </c>
      <c r="H94" s="41" t="s">
        <v>139</v>
      </c>
      <c r="I94" s="41" t="s">
        <v>139</v>
      </c>
      <c r="J94" s="13"/>
      <c r="L94" s="2"/>
    </row>
    <row r="95" spans="1:12" ht="31.5" x14ac:dyDescent="0.25">
      <c r="A95" s="9" t="s">
        <v>27</v>
      </c>
      <c r="B95" s="5"/>
      <c r="C95" s="4"/>
      <c r="D95" s="15" t="s">
        <v>73</v>
      </c>
      <c r="E95" s="41" t="s">
        <v>139</v>
      </c>
      <c r="F95" s="41" t="s">
        <v>139</v>
      </c>
      <c r="G95" s="14" t="s">
        <v>53</v>
      </c>
      <c r="H95" s="41" t="s">
        <v>139</v>
      </c>
      <c r="I95" s="41" t="s">
        <v>139</v>
      </c>
      <c r="J95" s="13"/>
      <c r="L95" s="2"/>
    </row>
    <row r="96" spans="1:12" ht="18.75" x14ac:dyDescent="0.25">
      <c r="A96" s="47"/>
      <c r="B96" s="22"/>
      <c r="C96" s="22"/>
      <c r="D96" s="30"/>
      <c r="E96" s="46"/>
      <c r="F96" s="46"/>
      <c r="G96" s="12"/>
      <c r="H96" s="51"/>
      <c r="I96" s="51">
        <f>SUM(I92:I95)</f>
        <v>3510</v>
      </c>
      <c r="J96" s="52"/>
      <c r="L96" s="2"/>
    </row>
    <row r="97" spans="1:12" ht="18.75" x14ac:dyDescent="0.3">
      <c r="A97" s="65" t="s">
        <v>83</v>
      </c>
      <c r="B97" s="66"/>
      <c r="C97" s="66"/>
      <c r="D97" s="66"/>
      <c r="E97" s="66"/>
      <c r="F97" s="66"/>
      <c r="G97" s="67"/>
      <c r="H97" s="2"/>
      <c r="I97" s="2"/>
      <c r="J97" s="2"/>
      <c r="K97" s="2"/>
      <c r="L97" s="2"/>
    </row>
    <row r="98" spans="1:12" ht="48" x14ac:dyDescent="0.3">
      <c r="A98" s="6" t="s">
        <v>65</v>
      </c>
      <c r="B98" s="6"/>
      <c r="C98" s="4"/>
      <c r="D98" s="15" t="s">
        <v>84</v>
      </c>
      <c r="E98" s="41"/>
      <c r="F98" s="41"/>
      <c r="G98" s="13" t="s">
        <v>112</v>
      </c>
      <c r="H98" s="41"/>
      <c r="I98" s="45"/>
      <c r="J98" s="39"/>
      <c r="L98" s="2"/>
    </row>
    <row r="99" spans="1:12" ht="32.25" x14ac:dyDescent="0.3">
      <c r="A99" s="28"/>
      <c r="B99" s="29"/>
      <c r="C99" s="22"/>
      <c r="D99" s="30" t="s">
        <v>108</v>
      </c>
      <c r="E99" s="41">
        <v>1</v>
      </c>
      <c r="F99" s="41">
        <v>1</v>
      </c>
      <c r="G99" s="13" t="s">
        <v>109</v>
      </c>
      <c r="H99" s="41">
        <v>6578</v>
      </c>
      <c r="I99" s="44">
        <f>F99*H99</f>
        <v>6578</v>
      </c>
      <c r="J99" s="39" t="s">
        <v>117</v>
      </c>
      <c r="L99" s="2"/>
    </row>
    <row r="100" spans="1:12" ht="18.75" x14ac:dyDescent="0.3">
      <c r="A100" s="28"/>
      <c r="B100" s="29"/>
      <c r="C100" s="22"/>
      <c r="D100" s="30"/>
      <c r="E100" s="46"/>
      <c r="F100" s="46"/>
      <c r="G100" s="31"/>
      <c r="H100" s="46"/>
      <c r="I100" s="54">
        <f>SUM(I98:I99)</f>
        <v>6578</v>
      </c>
      <c r="J100" s="53"/>
      <c r="L100" s="2"/>
    </row>
    <row r="101" spans="1:12" ht="18.75" x14ac:dyDescent="0.3">
      <c r="A101" s="65" t="s">
        <v>97</v>
      </c>
      <c r="B101" s="66"/>
      <c r="C101" s="66"/>
      <c r="D101" s="66"/>
      <c r="E101" s="66"/>
      <c r="F101" s="66"/>
      <c r="G101" s="67"/>
      <c r="H101" s="65"/>
      <c r="I101" s="66"/>
      <c r="J101" s="66"/>
      <c r="L101" s="2"/>
    </row>
    <row r="102" spans="1:12" ht="32.25" x14ac:dyDescent="0.3">
      <c r="A102" s="34" t="s">
        <v>146</v>
      </c>
      <c r="B102" s="24"/>
      <c r="C102" s="24"/>
      <c r="D102" s="40" t="s">
        <v>132</v>
      </c>
      <c r="E102" s="41" t="s">
        <v>139</v>
      </c>
      <c r="F102" s="41" t="s">
        <v>139</v>
      </c>
      <c r="G102" s="13" t="s">
        <v>133</v>
      </c>
      <c r="H102" s="41"/>
      <c r="I102" s="41" t="s">
        <v>139</v>
      </c>
      <c r="J102" s="13"/>
      <c r="L102" s="2"/>
    </row>
    <row r="103" spans="1:12" ht="48" x14ac:dyDescent="0.3">
      <c r="A103" s="24"/>
      <c r="B103" s="24"/>
      <c r="C103" s="24"/>
      <c r="D103" s="40" t="s">
        <v>134</v>
      </c>
      <c r="E103" s="41" t="s">
        <v>139</v>
      </c>
      <c r="F103" s="41" t="s">
        <v>139</v>
      </c>
      <c r="G103" s="13" t="s">
        <v>135</v>
      </c>
      <c r="H103" s="41"/>
      <c r="I103" s="41" t="s">
        <v>139</v>
      </c>
      <c r="J103" s="13"/>
      <c r="L103" s="2"/>
    </row>
    <row r="104" spans="1:12" ht="32.25" x14ac:dyDescent="0.3">
      <c r="A104" s="24"/>
      <c r="B104" s="24"/>
      <c r="C104" s="24"/>
      <c r="D104" s="40" t="s">
        <v>136</v>
      </c>
      <c r="E104" s="41" t="s">
        <v>139</v>
      </c>
      <c r="F104" s="41" t="s">
        <v>139</v>
      </c>
      <c r="G104" s="13" t="s">
        <v>137</v>
      </c>
      <c r="H104" s="41"/>
      <c r="I104" s="41" t="s">
        <v>139</v>
      </c>
      <c r="J104" s="13"/>
      <c r="L104" s="2"/>
    </row>
    <row r="105" spans="1:12" ht="18.75" x14ac:dyDescent="0.3">
      <c r="A105" s="24"/>
      <c r="B105" s="24"/>
      <c r="C105" s="24"/>
      <c r="D105" s="40" t="s">
        <v>169</v>
      </c>
      <c r="E105" s="13"/>
      <c r="F105" s="13">
        <v>1.5</v>
      </c>
      <c r="G105" s="38" t="s">
        <v>170</v>
      </c>
      <c r="H105" s="13">
        <f>5287.8/F105</f>
        <v>3525.2000000000003</v>
      </c>
      <c r="I105" s="61">
        <f>F105*H105</f>
        <v>5287.8</v>
      </c>
      <c r="J105" s="13" t="s">
        <v>121</v>
      </c>
      <c r="L105" s="2"/>
    </row>
    <row r="106" spans="1:12" ht="18.75" x14ac:dyDescent="0.3">
      <c r="A106" s="24"/>
      <c r="B106" s="24"/>
      <c r="C106" s="24"/>
      <c r="D106" s="40" t="s">
        <v>171</v>
      </c>
      <c r="E106" s="31"/>
      <c r="F106" s="31">
        <f>2</f>
        <v>2</v>
      </c>
      <c r="G106" s="38" t="s">
        <v>172</v>
      </c>
      <c r="H106" s="31">
        <f>16144/F106</f>
        <v>8072</v>
      </c>
      <c r="I106" s="58">
        <f>F106*H106</f>
        <v>16144</v>
      </c>
      <c r="J106" s="13" t="s">
        <v>117</v>
      </c>
      <c r="L106" s="2"/>
    </row>
    <row r="107" spans="1:12" ht="32.25" x14ac:dyDescent="0.3">
      <c r="A107" s="34" t="s">
        <v>150</v>
      </c>
      <c r="B107" s="14"/>
      <c r="C107" s="14"/>
      <c r="D107" s="40" t="s">
        <v>155</v>
      </c>
      <c r="E107" s="41" t="s">
        <v>139</v>
      </c>
      <c r="F107" s="41" t="s">
        <v>139</v>
      </c>
      <c r="G107" s="13" t="s">
        <v>31</v>
      </c>
      <c r="H107" s="41"/>
      <c r="I107" s="41" t="s">
        <v>139</v>
      </c>
      <c r="J107" s="14"/>
      <c r="L107" s="2"/>
    </row>
    <row r="108" spans="1:12" ht="18.75" x14ac:dyDescent="0.3">
      <c r="A108" s="34"/>
      <c r="B108" s="14"/>
      <c r="C108" s="14"/>
      <c r="D108" s="40"/>
      <c r="E108" s="41"/>
      <c r="F108" s="41"/>
      <c r="G108" s="13"/>
      <c r="H108" s="41"/>
      <c r="I108" s="41">
        <f>SUM(I106:I107)</f>
        <v>16144</v>
      </c>
      <c r="J108" s="14"/>
      <c r="L108" s="2"/>
    </row>
    <row r="109" spans="1:12" ht="18.75" x14ac:dyDescent="0.3">
      <c r="A109" s="34"/>
      <c r="B109" s="14"/>
      <c r="C109" s="14"/>
      <c r="D109" s="43"/>
      <c r="E109" s="14"/>
      <c r="F109" s="14"/>
      <c r="G109" s="38"/>
      <c r="H109" s="14"/>
      <c r="I109" s="14">
        <f>I33+I34+I36+I41+I42+I44+I45+I53+I55+I57+I61+I63+I64+I81+I105+I106</f>
        <v>62038.600000000006</v>
      </c>
      <c r="J109" s="14"/>
      <c r="L109" s="2"/>
    </row>
    <row r="110" spans="1:12" ht="15.75" x14ac:dyDescent="0.25">
      <c r="A110" s="55" t="s">
        <v>160</v>
      </c>
      <c r="B110" s="25"/>
      <c r="C110" s="25"/>
      <c r="D110" s="43"/>
      <c r="E110" s="13"/>
      <c r="F110" s="13"/>
      <c r="G110" s="38"/>
      <c r="H110" s="13"/>
      <c r="I110" s="56">
        <f>I31+I46+I58+I66+I76+I86+I90+I96+I100+I108</f>
        <v>371891</v>
      </c>
      <c r="J110" s="14"/>
      <c r="K110" s="2"/>
      <c r="L110" s="2"/>
    </row>
    <row r="111" spans="1:12" ht="99.75" customHeight="1" x14ac:dyDescent="0.25">
      <c r="A111" s="62" t="s">
        <v>104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2"/>
      <c r="L111" s="2"/>
    </row>
    <row r="112" spans="1:12" ht="15.75" x14ac:dyDescent="0.25">
      <c r="A112" s="2"/>
      <c r="B112" s="2"/>
      <c r="C112" s="2"/>
      <c r="D112" s="16"/>
      <c r="E112" s="16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6"/>
      <c r="E113" s="16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6"/>
      <c r="E114" s="16"/>
      <c r="F114" s="2"/>
      <c r="G114" s="2"/>
      <c r="H114" s="59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6"/>
      <c r="E115" s="16"/>
      <c r="F115" s="2"/>
      <c r="G115" s="2"/>
      <c r="H115" s="2"/>
      <c r="I115" s="59"/>
      <c r="J115" s="2"/>
      <c r="K115" s="2"/>
      <c r="L115" s="2"/>
    </row>
    <row r="116" spans="1:12" ht="15.75" x14ac:dyDescent="0.25">
      <c r="A116" s="2"/>
      <c r="B116" s="2"/>
      <c r="C116" s="2"/>
      <c r="D116" s="16"/>
      <c r="E116" s="16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6"/>
      <c r="E117" s="16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6"/>
      <c r="E118" s="16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6"/>
      <c r="E119" s="16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16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16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16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</sheetData>
  <mergeCells count="16">
    <mergeCell ref="A111:J111"/>
    <mergeCell ref="A2:J2"/>
    <mergeCell ref="A101:G101"/>
    <mergeCell ref="H101:J101"/>
    <mergeCell ref="I1:J1"/>
    <mergeCell ref="A67:G67"/>
    <mergeCell ref="A77:G77"/>
    <mergeCell ref="A97:G97"/>
    <mergeCell ref="A32:G32"/>
    <mergeCell ref="A15:G15"/>
    <mergeCell ref="A4:G4"/>
    <mergeCell ref="A87:G87"/>
    <mergeCell ref="A47:G47"/>
    <mergeCell ref="A59:G59"/>
    <mergeCell ref="A72:G72"/>
    <mergeCell ref="A91:G91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2025-01-30T07:31:17Z</cp:lastPrinted>
  <dcterms:created xsi:type="dcterms:W3CDTF">2017-05-29T12:14:13Z</dcterms:created>
  <dcterms:modified xsi:type="dcterms:W3CDTF">2025-03-14T04:45:33Z</dcterms:modified>
</cp:coreProperties>
</file>