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5" i="1" l="1"/>
  <c r="F66" i="1" l="1"/>
  <c r="H66" i="1" s="1"/>
  <c r="I66" i="1" l="1"/>
  <c r="F72" i="1" l="1"/>
  <c r="H72" i="1" s="1"/>
  <c r="F83" i="1"/>
  <c r="H83" i="1" s="1"/>
  <c r="F81" i="1"/>
  <c r="H81" i="1" s="1"/>
  <c r="F53" i="1" l="1"/>
  <c r="H53" i="1" s="1"/>
  <c r="I53" i="1" s="1"/>
  <c r="F52" i="1"/>
  <c r="H52" i="1" s="1"/>
  <c r="I52" i="1" s="1"/>
  <c r="H51" i="1"/>
  <c r="I51" i="1" s="1"/>
  <c r="F50" i="1"/>
  <c r="H50" i="1" s="1"/>
  <c r="I50" i="1" s="1"/>
  <c r="F49" i="1"/>
  <c r="H49" i="1" s="1"/>
  <c r="I49" i="1" s="1"/>
  <c r="F74" i="1" l="1"/>
  <c r="H74" i="1" s="1"/>
  <c r="H48" i="1"/>
  <c r="H47" i="1"/>
  <c r="H56" i="1"/>
  <c r="H68" i="1" l="1"/>
  <c r="F7" i="1"/>
  <c r="H7" i="1" s="1"/>
  <c r="I68" i="1" l="1"/>
  <c r="I7" i="1" l="1"/>
  <c r="I16" i="1" l="1"/>
  <c r="I43" i="1" l="1"/>
  <c r="I104" i="1" l="1"/>
  <c r="F54" i="1"/>
  <c r="H54" i="1" s="1"/>
  <c r="I47" i="1"/>
  <c r="I48" i="1" l="1"/>
  <c r="I56" i="1"/>
  <c r="I54" i="1" l="1"/>
  <c r="I88" i="1"/>
  <c r="I74" i="1"/>
  <c r="I72" i="1"/>
  <c r="I77" i="1" l="1"/>
  <c r="I70" i="1"/>
  <c r="I59" i="1" l="1"/>
  <c r="I83" i="1"/>
  <c r="I81" i="1"/>
  <c r="I92" i="1"/>
  <c r="I91" i="1"/>
  <c r="I99" i="1"/>
  <c r="I100" i="1" s="1"/>
  <c r="I96" i="1" l="1"/>
  <c r="I84" i="1"/>
  <c r="I106" i="1" l="1"/>
</calcChain>
</file>

<file path=xl/sharedStrings.xml><?xml version="1.0" encoding="utf-8"?>
<sst xmlns="http://schemas.openxmlformats.org/spreadsheetml/2006/main" count="433" uniqueCount="165">
  <si>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</si>
  <si>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</si>
  <si>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</si>
  <si>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</si>
  <si>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</si>
  <si>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</si>
  <si>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</si>
  <si>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</si>
  <si>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</si>
  <si>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</si>
  <si>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</si>
  <si>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</si>
  <si>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</si>
  <si>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</si>
  <si>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</si>
  <si>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</si>
  <si>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</si>
  <si>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</si>
  <si>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</si>
  <si>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</si>
  <si>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</si>
  <si>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</si>
  <si>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</si>
  <si>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</si>
  <si>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</si>
  <si>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</si>
  <si>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</si>
  <si>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</si>
  <si>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</si>
  <si>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</si>
  <si>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</si>
  <si>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</si>
  <si>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</si>
  <si>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</si>
  <si>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</si>
  <si>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</si>
  <si>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</si>
  <si>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</si>
  <si>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</si>
  <si>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</si>
  <si>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</si>
  <si>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</si>
  <si>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</si>
  <si>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</si>
  <si>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</si>
  <si>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</si>
  <si>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</si>
  <si>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</si>
  <si>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</si>
  <si>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</si>
  <si>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</si>
  <si>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</si>
  <si>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</si>
  <si>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</si>
  <si>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</si>
  <si>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</si>
  <si>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</si>
  <si>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</si>
  <si>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</si>
  <si>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</si>
  <si>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</si>
  <si>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</si>
  <si>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</si>
  <si>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</si>
  <si>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</si>
  <si>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</si>
  <si>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</si>
  <si>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</si>
  <si>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</si>
  <si>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</si>
  <si>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</si>
  <si>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</si>
  <si>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</si>
  <si>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</si>
  <si>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</si>
  <si>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</si>
  <si>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</si>
  <si>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</si>
  <si>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</si>
  <si>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</si>
  <si>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</si>
  <si>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</si>
  <si>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</si>
  <si>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</si>
  <si>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</si>
  <si>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</si>
  <si>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</si>
  <si>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</si>
  <si>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</si>
  <si>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</si>
  <si>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</si>
  <si>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</si>
  <si>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</si>
  <si>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</si>
  <si>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</si>
  <si>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</si>
  <si>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</si>
  <si>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</si>
  <si>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</si>
  <si>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</si>
  <si>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</si>
  <si>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</si>
  <si>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</si>
  <si>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</si>
  <si>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</si>
  <si>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</si>
  <si>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</si>
  <si>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</si>
  <si>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</si>
  <si>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</si>
  <si>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</si>
  <si>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</si>
  <si>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</si>
  <si>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</si>
  <si>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</si>
  <si>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</si>
  <si>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</si>
  <si>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прочистка фильтра диам. 50мм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</si>
  <si>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</si>
  <si>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</si>
  <si>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</si>
  <si>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</si>
  <si>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</si>
  <si>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</si>
  <si>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</si>
  <si>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смена кранов шаровых диам. 15мм</t>
  </si>
  <si>
    <t>очистка кровли от снега</t>
  </si>
  <si>
    <t>4 квартал</t>
  </si>
  <si>
    <t>смена трубопроводов из полиэтиленовых труб диам. 100мм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</si>
  <si>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</si>
  <si>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</si>
  <si>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</si>
  <si>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</si>
  <si>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</si>
  <si>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</si>
  <si>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</si>
  <si>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</si>
  <si>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</si>
  <si>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компл.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</si>
  <si>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</si>
  <si>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</si>
  <si>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</si>
  <si>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прокладка внутренних трубпроводов водоснабжения и отопления из полипропиленовых труб :диам. 25мм</t>
  </si>
  <si>
    <t>м</t>
  </si>
  <si>
    <t>полы</t>
  </si>
  <si>
    <t>разборка плинтусов деревянных и пластмассовых</t>
  </si>
  <si>
    <t>Всего:</t>
  </si>
  <si>
    <t>осмотр канализации</t>
  </si>
  <si>
    <t>квартир</t>
  </si>
  <si>
    <t>осмотр водопровода</t>
  </si>
  <si>
    <t>ремонт задвижек диам.до 100мм без снятия с места</t>
  </si>
  <si>
    <t>2 квартал</t>
  </si>
  <si>
    <t>демонтаж грязевиков</t>
  </si>
  <si>
    <t>установка грязевиков после прочистки</t>
  </si>
  <si>
    <t>МОП</t>
  </si>
  <si>
    <t>справка о техническом состоянии здания</t>
  </si>
  <si>
    <t>благоустройство</t>
  </si>
  <si>
    <t>механизированная уборка придомовой территории (МТЗ)</t>
  </si>
  <si>
    <t>мин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</si>
  <si>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</si>
  <si>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г.Щёлково,ул.Рудакова, дом 4  на 2024 г.
</t>
  </si>
  <si>
    <t>1 квартал</t>
  </si>
  <si>
    <t>смена сгонов у трубопроводов диам.20мм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</si>
  <si>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диаметр:32мм</t>
  </si>
  <si>
    <t>прокладка внутренних трубпроводов водоснабжения и отопления из полипропиленовых труб :диам. 32мм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</si>
</sst>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1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164" fontId="1" fillId="0" borderId="0" xfId="0" applyNumberFormat="1" applyFont="1"/>
    <xf numFmtId="0" fontId="4" fillId="0" borderId="2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topLeftCell="A103" zoomScale="86" zoomScaleNormal="86" workbookViewId="0">
      <selection activeCell="E109" sqref="E109:H11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8" t="s">
        <v>100</v>
      </c>
      <c r="J1" s="78"/>
    </row>
    <row r="2" spans="1:12" ht="70.5" customHeight="1" x14ac:dyDescent="0.25">
      <c r="A2" s="73" t="s">
        <v>160</v>
      </c>
      <c r="B2" s="74"/>
      <c r="C2" s="74"/>
      <c r="D2" s="74"/>
      <c r="E2" s="74"/>
      <c r="F2" s="74"/>
      <c r="G2" s="74"/>
      <c r="H2" s="74"/>
      <c r="I2" s="74"/>
      <c r="J2" s="74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9" t="s">
        <v>90</v>
      </c>
      <c r="B5" s="80"/>
      <c r="C5" s="80"/>
      <c r="D5" s="80"/>
      <c r="E5" s="80"/>
      <c r="F5" s="80"/>
      <c r="G5" s="81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130</v>
      </c>
      <c r="E6" s="45" t="s">
        <v>133</v>
      </c>
      <c r="F6" s="45" t="s">
        <v>133</v>
      </c>
      <c r="G6" s="16" t="s">
        <v>118</v>
      </c>
      <c r="H6" s="45" t="s">
        <v>133</v>
      </c>
      <c r="I6" s="45" t="s">
        <v>133</v>
      </c>
      <c r="J6" s="16"/>
      <c r="K6" s="2"/>
      <c r="L6" s="2"/>
    </row>
    <row r="7" spans="1:12" ht="18.75" x14ac:dyDescent="0.3">
      <c r="A7" s="6"/>
      <c r="B7" s="5"/>
      <c r="C7" s="4"/>
      <c r="D7" s="18" t="s">
        <v>126</v>
      </c>
      <c r="E7" s="45" t="s">
        <v>133</v>
      </c>
      <c r="F7" s="45">
        <f>6+6</f>
        <v>12</v>
      </c>
      <c r="G7" s="16" t="s">
        <v>118</v>
      </c>
      <c r="H7" s="59">
        <f>(212+108+212.2+108)/F7</f>
        <v>53.35</v>
      </c>
      <c r="I7" s="67">
        <f>F7*H7</f>
        <v>640.20000000000005</v>
      </c>
      <c r="J7" s="16" t="s">
        <v>127</v>
      </c>
      <c r="K7" s="2"/>
      <c r="L7" s="2"/>
    </row>
    <row r="8" spans="1:12" ht="35.25" customHeight="1" x14ac:dyDescent="0.3">
      <c r="A8" s="6" t="s">
        <v>1</v>
      </c>
      <c r="B8" s="5"/>
      <c r="C8" s="4"/>
      <c r="D8" s="18" t="s">
        <v>39</v>
      </c>
      <c r="E8" s="45" t="s">
        <v>133</v>
      </c>
      <c r="F8" s="45" t="s">
        <v>133</v>
      </c>
      <c r="G8" s="16" t="s">
        <v>30</v>
      </c>
      <c r="H8" s="45" t="s">
        <v>133</v>
      </c>
      <c r="I8" s="45" t="s">
        <v>133</v>
      </c>
      <c r="J8" s="5"/>
      <c r="K8" s="2"/>
      <c r="L8" s="2"/>
    </row>
    <row r="9" spans="1:12" ht="28.5" customHeight="1" x14ac:dyDescent="0.3">
      <c r="A9" s="6" t="s">
        <v>2</v>
      </c>
      <c r="B9" s="5"/>
      <c r="C9" s="4"/>
      <c r="D9" s="18" t="s">
        <v>39</v>
      </c>
      <c r="E9" s="45" t="s">
        <v>133</v>
      </c>
      <c r="F9" s="45" t="s">
        <v>133</v>
      </c>
      <c r="G9" s="16" t="s">
        <v>30</v>
      </c>
      <c r="H9" s="45" t="s">
        <v>133</v>
      </c>
      <c r="I9" s="45" t="s">
        <v>133</v>
      </c>
      <c r="J9" s="5"/>
      <c r="K9" s="2"/>
      <c r="L9" s="2"/>
    </row>
    <row r="10" spans="1:12" ht="18.75" x14ac:dyDescent="0.3">
      <c r="A10" s="7" t="s">
        <v>3</v>
      </c>
      <c r="B10" s="5"/>
      <c r="C10" s="4"/>
      <c r="D10" s="18" t="s">
        <v>38</v>
      </c>
      <c r="E10" s="45" t="s">
        <v>133</v>
      </c>
      <c r="F10" s="45" t="s">
        <v>133</v>
      </c>
      <c r="G10" s="16" t="s">
        <v>30</v>
      </c>
      <c r="H10" s="45" t="s">
        <v>133</v>
      </c>
      <c r="I10" s="45" t="s">
        <v>133</v>
      </c>
      <c r="J10" s="5"/>
      <c r="K10" s="2"/>
      <c r="L10" s="2"/>
    </row>
    <row r="11" spans="1:12" ht="32.25" x14ac:dyDescent="0.3">
      <c r="A11" s="6" t="s">
        <v>4</v>
      </c>
      <c r="B11" s="5"/>
      <c r="C11" s="4"/>
      <c r="D11" s="18" t="s">
        <v>37</v>
      </c>
      <c r="E11" s="45" t="s">
        <v>133</v>
      </c>
      <c r="F11" s="45" t="s">
        <v>133</v>
      </c>
      <c r="G11" s="16" t="s">
        <v>30</v>
      </c>
      <c r="H11" s="45" t="s">
        <v>133</v>
      </c>
      <c r="I11" s="45" t="s">
        <v>133</v>
      </c>
      <c r="J11" s="5"/>
      <c r="K11" s="2"/>
      <c r="L11" s="2"/>
    </row>
    <row r="12" spans="1:12" ht="18.75" x14ac:dyDescent="0.3">
      <c r="A12" s="6" t="s">
        <v>5</v>
      </c>
      <c r="B12" s="5"/>
      <c r="C12" s="4"/>
      <c r="D12" s="4" t="s">
        <v>89</v>
      </c>
      <c r="E12" s="45" t="s">
        <v>133</v>
      </c>
      <c r="F12" s="45" t="s">
        <v>133</v>
      </c>
      <c r="G12" s="16" t="s">
        <v>31</v>
      </c>
      <c r="H12" s="45" t="s">
        <v>133</v>
      </c>
      <c r="I12" s="45" t="s">
        <v>133</v>
      </c>
      <c r="J12" s="5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5" t="s">
        <v>133</v>
      </c>
      <c r="F13" s="45" t="s">
        <v>133</v>
      </c>
      <c r="G13" s="17" t="s">
        <v>31</v>
      </c>
      <c r="H13" s="45" t="s">
        <v>133</v>
      </c>
      <c r="I13" s="45" t="s">
        <v>133</v>
      </c>
      <c r="J13" s="5"/>
      <c r="K13" s="2"/>
      <c r="L13" s="2"/>
    </row>
    <row r="14" spans="1:12" ht="32.25" x14ac:dyDescent="0.3">
      <c r="A14" s="6" t="s">
        <v>64</v>
      </c>
      <c r="B14" s="5"/>
      <c r="C14" s="4"/>
      <c r="D14" s="18" t="s">
        <v>53</v>
      </c>
      <c r="E14" s="45" t="s">
        <v>133</v>
      </c>
      <c r="F14" s="45" t="s">
        <v>133</v>
      </c>
      <c r="G14" s="16" t="s">
        <v>30</v>
      </c>
      <c r="H14" s="45" t="s">
        <v>133</v>
      </c>
      <c r="I14" s="45" t="s">
        <v>133</v>
      </c>
      <c r="J14" s="5"/>
      <c r="L14" s="2"/>
    </row>
    <row r="15" spans="1:12" ht="27" customHeight="1" x14ac:dyDescent="0.3">
      <c r="A15" s="6" t="s">
        <v>7</v>
      </c>
      <c r="B15" s="5"/>
      <c r="C15" s="4"/>
      <c r="D15" s="18" t="s">
        <v>34</v>
      </c>
      <c r="E15" s="45" t="s">
        <v>133</v>
      </c>
      <c r="F15" s="45" t="s">
        <v>133</v>
      </c>
      <c r="G15" s="16" t="s">
        <v>30</v>
      </c>
      <c r="H15" s="45" t="s">
        <v>133</v>
      </c>
      <c r="I15" s="45" t="s">
        <v>133</v>
      </c>
      <c r="J15" s="5"/>
      <c r="K15" s="2"/>
      <c r="L15" s="2"/>
    </row>
    <row r="16" spans="1:12" ht="27" customHeight="1" x14ac:dyDescent="0.3">
      <c r="A16" s="31"/>
      <c r="B16" s="25"/>
      <c r="C16" s="25"/>
      <c r="D16" s="33"/>
      <c r="E16" s="48"/>
      <c r="F16" s="48"/>
      <c r="G16" s="34"/>
      <c r="H16" s="45"/>
      <c r="I16" s="45">
        <f>SUM(I7:I15)</f>
        <v>640.20000000000005</v>
      </c>
      <c r="J16" s="5"/>
      <c r="K16" s="2"/>
      <c r="L16" s="2"/>
    </row>
    <row r="17" spans="1:12" ht="18.75" x14ac:dyDescent="0.3">
      <c r="A17" s="79" t="s">
        <v>57</v>
      </c>
      <c r="B17" s="80"/>
      <c r="C17" s="80"/>
      <c r="D17" s="80"/>
      <c r="E17" s="80"/>
      <c r="F17" s="80"/>
      <c r="G17" s="81"/>
      <c r="H17" s="17"/>
      <c r="I17" s="5"/>
      <c r="J17" s="5"/>
      <c r="L17" s="2"/>
    </row>
    <row r="18" spans="1:12" ht="18.75" x14ac:dyDescent="0.3">
      <c r="A18" s="6" t="s">
        <v>19</v>
      </c>
      <c r="B18" s="5"/>
      <c r="C18" s="4"/>
      <c r="D18" s="4" t="s">
        <v>99</v>
      </c>
      <c r="E18" s="45" t="s">
        <v>133</v>
      </c>
      <c r="F18" s="45" t="s">
        <v>133</v>
      </c>
      <c r="G18" s="17" t="s">
        <v>55</v>
      </c>
      <c r="H18" s="45" t="s">
        <v>133</v>
      </c>
      <c r="I18" s="45" t="s">
        <v>133</v>
      </c>
      <c r="J18" s="5"/>
      <c r="L18" s="2"/>
    </row>
    <row r="19" spans="1:12" ht="18.75" x14ac:dyDescent="0.3">
      <c r="A19" s="6" t="s">
        <v>13</v>
      </c>
      <c r="B19" s="5"/>
      <c r="C19" s="4"/>
      <c r="D19" s="4" t="s">
        <v>42</v>
      </c>
      <c r="E19" s="45" t="s">
        <v>133</v>
      </c>
      <c r="F19" s="45" t="s">
        <v>133</v>
      </c>
      <c r="G19" s="17" t="s">
        <v>54</v>
      </c>
      <c r="H19" s="45" t="s">
        <v>133</v>
      </c>
      <c r="I19" s="45" t="s">
        <v>133</v>
      </c>
      <c r="J19" s="5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5" t="s">
        <v>133</v>
      </c>
      <c r="F20" s="45" t="s">
        <v>133</v>
      </c>
      <c r="G20" s="17" t="s">
        <v>54</v>
      </c>
      <c r="H20" s="45" t="s">
        <v>133</v>
      </c>
      <c r="I20" s="45" t="s">
        <v>133</v>
      </c>
      <c r="J20" s="5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5" t="s">
        <v>133</v>
      </c>
      <c r="F21" s="45" t="s">
        <v>133</v>
      </c>
      <c r="G21" s="17" t="s">
        <v>54</v>
      </c>
      <c r="H21" s="45" t="s">
        <v>133</v>
      </c>
      <c r="I21" s="45" t="s">
        <v>133</v>
      </c>
      <c r="J21" s="5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5" t="s">
        <v>133</v>
      </c>
      <c r="F22" s="45" t="s">
        <v>133</v>
      </c>
      <c r="G22" s="17" t="s">
        <v>54</v>
      </c>
      <c r="H22" s="45" t="s">
        <v>133</v>
      </c>
      <c r="I22" s="45" t="s">
        <v>133</v>
      </c>
      <c r="J22" s="5"/>
      <c r="K22" s="2"/>
      <c r="L22" s="2"/>
    </row>
    <row r="23" spans="1:12" ht="18.75" x14ac:dyDescent="0.3">
      <c r="A23" s="6" t="s">
        <v>8</v>
      </c>
      <c r="B23" s="5"/>
      <c r="C23" s="4"/>
      <c r="D23" s="4" t="s">
        <v>32</v>
      </c>
      <c r="E23" s="45" t="s">
        <v>133</v>
      </c>
      <c r="F23" s="45" t="s">
        <v>133</v>
      </c>
      <c r="G23" s="16" t="s">
        <v>30</v>
      </c>
      <c r="H23" s="45" t="s">
        <v>133</v>
      </c>
      <c r="I23" s="45" t="s">
        <v>133</v>
      </c>
      <c r="J23" s="5"/>
      <c r="K23" s="2"/>
      <c r="L23" s="2"/>
    </row>
    <row r="24" spans="1:12" ht="24.75" customHeight="1" x14ac:dyDescent="0.3">
      <c r="A24" s="6" t="s">
        <v>12</v>
      </c>
      <c r="B24" s="5"/>
      <c r="C24" s="4"/>
      <c r="D24" s="18" t="s">
        <v>41</v>
      </c>
      <c r="E24" s="45" t="s">
        <v>133</v>
      </c>
      <c r="F24" s="45" t="s">
        <v>133</v>
      </c>
      <c r="G24" s="17" t="s">
        <v>54</v>
      </c>
      <c r="H24" s="45" t="s">
        <v>133</v>
      </c>
      <c r="I24" s="45" t="s">
        <v>133</v>
      </c>
      <c r="J24" s="5"/>
      <c r="K24" s="2"/>
      <c r="L24" s="2"/>
    </row>
    <row r="25" spans="1:12" ht="32.25" x14ac:dyDescent="0.3">
      <c r="A25" s="6" t="s">
        <v>56</v>
      </c>
      <c r="B25" s="5"/>
      <c r="C25" s="4"/>
      <c r="D25" s="18" t="s">
        <v>98</v>
      </c>
      <c r="E25" s="45" t="s">
        <v>133</v>
      </c>
      <c r="F25" s="45" t="s">
        <v>133</v>
      </c>
      <c r="G25" s="17" t="s">
        <v>54</v>
      </c>
      <c r="H25" s="45" t="s">
        <v>133</v>
      </c>
      <c r="I25" s="45" t="s">
        <v>133</v>
      </c>
      <c r="J25" s="5"/>
      <c r="L25" s="2"/>
    </row>
    <row r="26" spans="1:12" ht="32.25" x14ac:dyDescent="0.3">
      <c r="A26" s="6" t="s">
        <v>58</v>
      </c>
      <c r="B26" s="5"/>
      <c r="C26" s="4"/>
      <c r="D26" s="18" t="s">
        <v>97</v>
      </c>
      <c r="E26" s="45" t="s">
        <v>133</v>
      </c>
      <c r="F26" s="45" t="s">
        <v>133</v>
      </c>
      <c r="G26" s="17" t="s">
        <v>54</v>
      </c>
      <c r="H26" s="45" t="s">
        <v>133</v>
      </c>
      <c r="I26" s="45" t="s">
        <v>133</v>
      </c>
      <c r="J26" s="5"/>
      <c r="L26" s="2"/>
    </row>
    <row r="27" spans="1:12" ht="32.25" x14ac:dyDescent="0.3">
      <c r="A27" s="6" t="s">
        <v>14</v>
      </c>
      <c r="B27" s="5"/>
      <c r="C27" s="4"/>
      <c r="D27" s="18" t="s">
        <v>96</v>
      </c>
      <c r="E27" s="45" t="s">
        <v>133</v>
      </c>
      <c r="F27" s="45" t="s">
        <v>133</v>
      </c>
      <c r="G27" s="17" t="s">
        <v>55</v>
      </c>
      <c r="H27" s="45" t="s">
        <v>133</v>
      </c>
      <c r="I27" s="45" t="s">
        <v>133</v>
      </c>
      <c r="J27" s="5"/>
      <c r="L27" s="2"/>
    </row>
    <row r="28" spans="1:12" ht="18.75" x14ac:dyDescent="0.3">
      <c r="A28" s="6" t="s">
        <v>15</v>
      </c>
      <c r="B28" s="5"/>
      <c r="C28" s="4"/>
      <c r="D28" s="4" t="s">
        <v>43</v>
      </c>
      <c r="E28" s="45" t="s">
        <v>133</v>
      </c>
      <c r="F28" s="45" t="s">
        <v>133</v>
      </c>
      <c r="G28" s="17" t="s">
        <v>55</v>
      </c>
      <c r="H28" s="45" t="s">
        <v>133</v>
      </c>
      <c r="I28" s="45" t="s">
        <v>133</v>
      </c>
      <c r="J28" s="5"/>
      <c r="L28" s="2"/>
    </row>
    <row r="29" spans="1:12" ht="18.75" x14ac:dyDescent="0.3">
      <c r="A29" s="6" t="s">
        <v>16</v>
      </c>
      <c r="B29" s="5"/>
      <c r="C29" s="4"/>
      <c r="D29" s="4" t="s">
        <v>44</v>
      </c>
      <c r="E29" s="45" t="s">
        <v>133</v>
      </c>
      <c r="F29" s="45" t="s">
        <v>133</v>
      </c>
      <c r="G29" s="17" t="s">
        <v>54</v>
      </c>
      <c r="H29" s="45" t="s">
        <v>133</v>
      </c>
      <c r="I29" s="45" t="s">
        <v>133</v>
      </c>
      <c r="J29" s="5"/>
      <c r="L29" s="2"/>
    </row>
    <row r="30" spans="1:12" ht="18.75" x14ac:dyDescent="0.3">
      <c r="A30" s="6" t="s">
        <v>17</v>
      </c>
      <c r="B30" s="5"/>
      <c r="C30" s="4"/>
      <c r="D30" s="4" t="s">
        <v>45</v>
      </c>
      <c r="E30" s="45" t="s">
        <v>133</v>
      </c>
      <c r="F30" s="45" t="s">
        <v>133</v>
      </c>
      <c r="G30" s="16" t="s">
        <v>30</v>
      </c>
      <c r="H30" s="45" t="s">
        <v>133</v>
      </c>
      <c r="I30" s="45" t="s">
        <v>133</v>
      </c>
      <c r="J30" s="5"/>
      <c r="L30" s="2"/>
    </row>
    <row r="31" spans="1:12" ht="18.75" x14ac:dyDescent="0.3">
      <c r="A31" s="6" t="s">
        <v>18</v>
      </c>
      <c r="B31" s="5"/>
      <c r="C31" s="4"/>
      <c r="D31" s="4" t="s">
        <v>46</v>
      </c>
      <c r="E31" s="45" t="s">
        <v>133</v>
      </c>
      <c r="F31" s="45" t="s">
        <v>133</v>
      </c>
      <c r="G31" s="17" t="s">
        <v>55</v>
      </c>
      <c r="H31" s="45" t="s">
        <v>133</v>
      </c>
      <c r="I31" s="45" t="s">
        <v>133</v>
      </c>
      <c r="J31" s="5"/>
      <c r="L31" s="2"/>
    </row>
    <row r="32" spans="1:12" ht="18.75" x14ac:dyDescent="0.3">
      <c r="A32" s="31"/>
      <c r="B32" s="25"/>
      <c r="C32" s="25"/>
      <c r="D32" s="25"/>
      <c r="E32" s="48"/>
      <c r="F32" s="48"/>
      <c r="G32" s="14"/>
      <c r="H32" s="45"/>
      <c r="I32" s="45"/>
      <c r="J32" s="5"/>
      <c r="L32" s="2"/>
    </row>
    <row r="33" spans="1:12" ht="24" customHeight="1" x14ac:dyDescent="0.3">
      <c r="A33" s="79" t="s">
        <v>88</v>
      </c>
      <c r="B33" s="80"/>
      <c r="C33" s="80"/>
      <c r="D33" s="80"/>
      <c r="E33" s="80"/>
      <c r="F33" s="80"/>
      <c r="G33" s="81"/>
      <c r="H33" s="17"/>
      <c r="I33" s="5"/>
      <c r="J33" s="5"/>
      <c r="L33" s="2"/>
    </row>
    <row r="34" spans="1:12" ht="32.25" customHeight="1" x14ac:dyDescent="0.3">
      <c r="A34" s="6" t="s">
        <v>50</v>
      </c>
      <c r="B34" s="5"/>
      <c r="C34" s="4"/>
      <c r="D34" s="18" t="s">
        <v>129</v>
      </c>
      <c r="E34" s="45" t="s">
        <v>133</v>
      </c>
      <c r="F34" s="45" t="s">
        <v>133</v>
      </c>
      <c r="G34" s="16" t="s">
        <v>30</v>
      </c>
      <c r="H34" s="45" t="s">
        <v>133</v>
      </c>
      <c r="I34" s="45" t="s">
        <v>133</v>
      </c>
      <c r="J34" s="16"/>
      <c r="L34" s="2"/>
    </row>
    <row r="35" spans="1:12" ht="32.25" x14ac:dyDescent="0.3">
      <c r="A35" s="6" t="s">
        <v>51</v>
      </c>
      <c r="B35" s="5"/>
      <c r="C35" s="4"/>
      <c r="D35" s="18" t="s">
        <v>104</v>
      </c>
      <c r="E35" s="45"/>
      <c r="F35" s="45"/>
      <c r="G35" s="16" t="s">
        <v>55</v>
      </c>
      <c r="H35" s="45" t="s">
        <v>133</v>
      </c>
      <c r="I35" s="45" t="s">
        <v>133</v>
      </c>
      <c r="J35" s="16"/>
      <c r="L35" s="2"/>
    </row>
    <row r="36" spans="1:12" ht="32.25" x14ac:dyDescent="0.3">
      <c r="A36" s="6" t="s">
        <v>60</v>
      </c>
      <c r="B36" s="8"/>
      <c r="C36" s="4"/>
      <c r="D36" s="18" t="s">
        <v>47</v>
      </c>
      <c r="E36" s="45"/>
      <c r="F36" s="45"/>
      <c r="G36" s="17" t="s">
        <v>54</v>
      </c>
      <c r="H36" s="45" t="s">
        <v>133</v>
      </c>
      <c r="I36" s="45" t="s">
        <v>133</v>
      </c>
      <c r="J36" s="5"/>
      <c r="L36" s="2"/>
    </row>
    <row r="37" spans="1:12" ht="18.75" x14ac:dyDescent="0.3">
      <c r="A37" s="6" t="s">
        <v>62</v>
      </c>
      <c r="B37" s="5"/>
      <c r="C37" s="4"/>
      <c r="D37" s="18" t="s">
        <v>52</v>
      </c>
      <c r="E37" s="45"/>
      <c r="F37" s="45"/>
      <c r="G37" s="17" t="s">
        <v>54</v>
      </c>
      <c r="H37" s="45" t="s">
        <v>133</v>
      </c>
      <c r="I37" s="45" t="s">
        <v>133</v>
      </c>
      <c r="J37" s="5"/>
      <c r="L37" s="2"/>
    </row>
    <row r="38" spans="1:12" ht="32.25" x14ac:dyDescent="0.3">
      <c r="A38" s="6" t="s">
        <v>63</v>
      </c>
      <c r="B38" s="5"/>
      <c r="C38" s="4"/>
      <c r="D38" s="18" t="s">
        <v>65</v>
      </c>
      <c r="E38" s="45"/>
      <c r="F38" s="45"/>
      <c r="G38" s="16" t="s">
        <v>30</v>
      </c>
      <c r="H38" s="45" t="s">
        <v>133</v>
      </c>
      <c r="I38" s="45" t="s">
        <v>133</v>
      </c>
      <c r="J38" s="5"/>
      <c r="L38" s="2"/>
    </row>
    <row r="39" spans="1:12" ht="18.75" x14ac:dyDescent="0.3">
      <c r="A39" s="6" t="s">
        <v>59</v>
      </c>
      <c r="B39" s="8"/>
      <c r="C39" s="4"/>
      <c r="D39" s="4" t="s">
        <v>48</v>
      </c>
      <c r="E39" s="45"/>
      <c r="F39" s="45"/>
      <c r="G39" s="17" t="s">
        <v>54</v>
      </c>
      <c r="H39" s="45" t="s">
        <v>133</v>
      </c>
      <c r="I39" s="45" t="s">
        <v>133</v>
      </c>
      <c r="J39" s="5"/>
      <c r="L39" s="2"/>
    </row>
    <row r="40" spans="1:12" ht="24" customHeight="1" x14ac:dyDescent="0.3">
      <c r="A40" s="6" t="s">
        <v>61</v>
      </c>
      <c r="B40" s="8"/>
      <c r="C40" s="4"/>
      <c r="D40" s="4" t="s">
        <v>49</v>
      </c>
      <c r="E40" s="45"/>
      <c r="F40" s="45"/>
      <c r="G40" s="17" t="s">
        <v>54</v>
      </c>
      <c r="H40" s="45" t="s">
        <v>133</v>
      </c>
      <c r="I40" s="45" t="s">
        <v>133</v>
      </c>
      <c r="J40" s="5"/>
      <c r="L40" s="2"/>
    </row>
    <row r="41" spans="1:12" ht="36.75" customHeight="1" x14ac:dyDescent="0.3">
      <c r="A41" s="6" t="s">
        <v>144</v>
      </c>
      <c r="B41" s="8"/>
      <c r="C41" s="4"/>
      <c r="D41" s="18" t="s">
        <v>145</v>
      </c>
      <c r="E41" s="45"/>
      <c r="F41" s="45"/>
      <c r="G41" s="17" t="s">
        <v>30</v>
      </c>
      <c r="H41" s="45"/>
      <c r="I41" s="45"/>
      <c r="J41" s="16"/>
      <c r="L41" s="2"/>
    </row>
    <row r="42" spans="1:12" ht="18.75" x14ac:dyDescent="0.3">
      <c r="A42" s="6" t="s">
        <v>66</v>
      </c>
      <c r="B42" s="5"/>
      <c r="C42" s="4"/>
      <c r="D42" s="4" t="s">
        <v>95</v>
      </c>
      <c r="E42" s="45" t="s">
        <v>133</v>
      </c>
      <c r="F42" s="45" t="s">
        <v>133</v>
      </c>
      <c r="G42" s="17" t="s">
        <v>55</v>
      </c>
      <c r="H42" s="45" t="s">
        <v>133</v>
      </c>
      <c r="I42" s="45" t="s">
        <v>133</v>
      </c>
      <c r="J42" s="5"/>
      <c r="L42" s="2"/>
    </row>
    <row r="43" spans="1:12" ht="18.75" x14ac:dyDescent="0.3">
      <c r="A43" s="31"/>
      <c r="B43" s="25"/>
      <c r="C43" s="25"/>
      <c r="D43" s="25"/>
      <c r="E43" s="48"/>
      <c r="F43" s="48"/>
      <c r="G43" s="14"/>
      <c r="H43" s="45"/>
      <c r="I43" s="45">
        <f>SUM(I35:I42)</f>
        <v>0</v>
      </c>
      <c r="J43" s="5"/>
      <c r="L43" s="2"/>
    </row>
    <row r="44" spans="1:12" ht="18.75" x14ac:dyDescent="0.3">
      <c r="A44" s="79" t="s">
        <v>68</v>
      </c>
      <c r="B44" s="80"/>
      <c r="C44" s="80"/>
      <c r="D44" s="80"/>
      <c r="E44" s="80"/>
      <c r="F44" s="80"/>
      <c r="G44" s="81"/>
      <c r="H44" s="21"/>
      <c r="I44" s="5"/>
      <c r="J44" s="5"/>
      <c r="L44" s="2"/>
    </row>
    <row r="45" spans="1:12" ht="37.5" x14ac:dyDescent="0.25">
      <c r="A45" s="9" t="s">
        <v>29</v>
      </c>
      <c r="B45" s="8"/>
      <c r="C45" s="4"/>
      <c r="D45" s="18" t="s">
        <v>117</v>
      </c>
      <c r="E45" s="45" t="s">
        <v>133</v>
      </c>
      <c r="F45" s="45" t="s">
        <v>133</v>
      </c>
      <c r="G45" s="16" t="s">
        <v>55</v>
      </c>
      <c r="H45" s="45" t="s">
        <v>133</v>
      </c>
      <c r="I45" s="45" t="s">
        <v>133</v>
      </c>
      <c r="J45" s="16"/>
      <c r="L45" s="2"/>
    </row>
    <row r="46" spans="1:12" ht="46.5" customHeight="1" x14ac:dyDescent="0.25">
      <c r="A46" s="9" t="s">
        <v>94</v>
      </c>
      <c r="B46" s="8"/>
      <c r="C46" s="4"/>
      <c r="D46" s="18" t="s">
        <v>132</v>
      </c>
      <c r="E46" s="45" t="s">
        <v>133</v>
      </c>
      <c r="F46" s="45" t="s">
        <v>133</v>
      </c>
      <c r="G46" s="16" t="s">
        <v>118</v>
      </c>
      <c r="H46" s="45" t="s">
        <v>133</v>
      </c>
      <c r="I46" s="45" t="s">
        <v>133</v>
      </c>
      <c r="J46" s="16"/>
      <c r="L46" s="2"/>
    </row>
    <row r="47" spans="1:12" ht="46.5" customHeight="1" x14ac:dyDescent="0.25">
      <c r="A47" s="9"/>
      <c r="B47" s="8"/>
      <c r="C47" s="4"/>
      <c r="D47" s="58" t="s">
        <v>152</v>
      </c>
      <c r="E47" s="45"/>
      <c r="F47" s="45">
        <v>1</v>
      </c>
      <c r="G47" s="16" t="s">
        <v>31</v>
      </c>
      <c r="H47" s="45">
        <f>1502.8/F47</f>
        <v>1502.8</v>
      </c>
      <c r="I47" s="45">
        <f t="shared" ref="I47:I48" si="0">F47*H47</f>
        <v>1502.8</v>
      </c>
      <c r="J47" s="16" t="s">
        <v>151</v>
      </c>
      <c r="L47" s="2"/>
    </row>
    <row r="48" spans="1:12" ht="46.5" customHeight="1" x14ac:dyDescent="0.25">
      <c r="A48" s="9"/>
      <c r="B48" s="8"/>
      <c r="C48" s="4"/>
      <c r="D48" s="58" t="s">
        <v>153</v>
      </c>
      <c r="E48" s="45"/>
      <c r="F48" s="45">
        <v>1</v>
      </c>
      <c r="G48" s="16" t="s">
        <v>31</v>
      </c>
      <c r="H48" s="45">
        <f>4665.4/F48</f>
        <v>4665.3999999999996</v>
      </c>
      <c r="I48" s="45">
        <f t="shared" si="0"/>
        <v>4665.3999999999996</v>
      </c>
      <c r="J48" s="16" t="s">
        <v>151</v>
      </c>
      <c r="L48" s="2"/>
    </row>
    <row r="49" spans="1:12" ht="46.5" customHeight="1" x14ac:dyDescent="0.25">
      <c r="A49" s="9"/>
      <c r="B49" s="8"/>
      <c r="C49" s="4"/>
      <c r="D49" s="18" t="s">
        <v>139</v>
      </c>
      <c r="E49" s="45"/>
      <c r="F49" s="45">
        <f>6</f>
        <v>6</v>
      </c>
      <c r="G49" s="16" t="s">
        <v>30</v>
      </c>
      <c r="H49" s="45">
        <f>2225.4/F49</f>
        <v>370.90000000000003</v>
      </c>
      <c r="I49" s="67">
        <f>H49*F49</f>
        <v>2225.4</v>
      </c>
      <c r="J49" s="16" t="s">
        <v>123</v>
      </c>
      <c r="L49" s="2"/>
    </row>
    <row r="50" spans="1:12" ht="81.75" customHeight="1" x14ac:dyDescent="0.25">
      <c r="A50" s="9"/>
      <c r="B50" s="8"/>
      <c r="C50" s="4"/>
      <c r="D50" s="18" t="s">
        <v>140</v>
      </c>
      <c r="E50" s="45"/>
      <c r="F50" s="45">
        <f>5</f>
        <v>5</v>
      </c>
      <c r="G50" s="16" t="s">
        <v>141</v>
      </c>
      <c r="H50" s="45">
        <f>184.8/F50</f>
        <v>36.96</v>
      </c>
      <c r="I50" s="67">
        <f t="shared" ref="I50:I53" si="1">H50*F50</f>
        <v>184.8</v>
      </c>
      <c r="J50" s="16" t="s">
        <v>123</v>
      </c>
      <c r="L50" s="2"/>
    </row>
    <row r="51" spans="1:12" ht="62.25" customHeight="1" x14ac:dyDescent="0.25">
      <c r="A51" s="9"/>
      <c r="B51" s="8"/>
      <c r="C51" s="4"/>
      <c r="D51" s="18" t="s">
        <v>142</v>
      </c>
      <c r="E51" s="45"/>
      <c r="F51" s="45">
        <v>3</v>
      </c>
      <c r="G51" s="16" t="s">
        <v>143</v>
      </c>
      <c r="H51" s="59">
        <f>1158.4/F51</f>
        <v>386.13333333333338</v>
      </c>
      <c r="I51" s="67">
        <f t="shared" si="1"/>
        <v>1158.4000000000001</v>
      </c>
      <c r="J51" s="16" t="s">
        <v>123</v>
      </c>
      <c r="L51" s="2"/>
    </row>
    <row r="52" spans="1:12" ht="88.5" customHeight="1" x14ac:dyDescent="0.25">
      <c r="A52" s="9"/>
      <c r="B52" s="8"/>
      <c r="C52" s="4"/>
      <c r="D52" s="18" t="s">
        <v>163</v>
      </c>
      <c r="E52" s="45"/>
      <c r="F52" s="45">
        <f>5</f>
        <v>5</v>
      </c>
      <c r="G52" s="16" t="s">
        <v>141</v>
      </c>
      <c r="H52" s="45">
        <f>225.8/F52</f>
        <v>45.160000000000004</v>
      </c>
      <c r="I52" s="67">
        <f t="shared" si="1"/>
        <v>225.8</v>
      </c>
      <c r="J52" s="16" t="s">
        <v>123</v>
      </c>
      <c r="L52" s="2"/>
    </row>
    <row r="53" spans="1:12" ht="63" customHeight="1" x14ac:dyDescent="0.25">
      <c r="A53" s="9"/>
      <c r="B53" s="8"/>
      <c r="C53" s="4"/>
      <c r="D53" s="18" t="s">
        <v>164</v>
      </c>
      <c r="E53" s="45"/>
      <c r="F53" s="45">
        <f>3</f>
        <v>3</v>
      </c>
      <c r="G53" s="16" t="s">
        <v>143</v>
      </c>
      <c r="H53" s="45">
        <f>1878.6/F53</f>
        <v>626.19999999999993</v>
      </c>
      <c r="I53" s="67">
        <f t="shared" si="1"/>
        <v>1878.6</v>
      </c>
      <c r="J53" s="16" t="s">
        <v>123</v>
      </c>
      <c r="L53" s="2"/>
    </row>
    <row r="54" spans="1:12" ht="46.5" customHeight="1" x14ac:dyDescent="0.25">
      <c r="A54" s="9"/>
      <c r="B54" s="8"/>
      <c r="C54" s="4"/>
      <c r="D54" s="18" t="s">
        <v>162</v>
      </c>
      <c r="E54" s="36"/>
      <c r="F54" s="16">
        <f>2</f>
        <v>2</v>
      </c>
      <c r="G54" s="16" t="s">
        <v>138</v>
      </c>
      <c r="H54" s="16">
        <f>1069/F54</f>
        <v>534.5</v>
      </c>
      <c r="I54" s="68">
        <f>F54*H54</f>
        <v>1069</v>
      </c>
      <c r="J54" s="16" t="s">
        <v>151</v>
      </c>
      <c r="L54" s="2"/>
    </row>
    <row r="55" spans="1:12" ht="18.75" x14ac:dyDescent="0.25">
      <c r="A55" s="9" t="s">
        <v>85</v>
      </c>
      <c r="B55" s="8"/>
      <c r="C55" s="4"/>
      <c r="D55" s="18" t="s">
        <v>125</v>
      </c>
      <c r="E55" s="45" t="s">
        <v>133</v>
      </c>
      <c r="F55" s="45"/>
      <c r="G55" s="16" t="s">
        <v>55</v>
      </c>
      <c r="H55" s="45"/>
      <c r="I55" s="67"/>
      <c r="J55" s="16"/>
      <c r="L55" s="2"/>
    </row>
    <row r="56" spans="1:12" ht="31.5" x14ac:dyDescent="0.25">
      <c r="A56" s="9"/>
      <c r="B56" s="8"/>
      <c r="C56" s="4"/>
      <c r="D56" s="18" t="s">
        <v>150</v>
      </c>
      <c r="E56" s="45"/>
      <c r="F56" s="45">
        <v>2</v>
      </c>
      <c r="G56" s="16" t="s">
        <v>31</v>
      </c>
      <c r="H56" s="45">
        <f>6543.4/F56</f>
        <v>3271.7</v>
      </c>
      <c r="I56" s="45">
        <f>F56*H56</f>
        <v>6543.4</v>
      </c>
      <c r="J56" s="16" t="s">
        <v>151</v>
      </c>
      <c r="L56" s="2"/>
    </row>
    <row r="57" spans="1:12" ht="18.75" x14ac:dyDescent="0.25">
      <c r="A57" s="9" t="s">
        <v>20</v>
      </c>
      <c r="B57" s="8"/>
      <c r="C57" s="4"/>
      <c r="D57" s="18" t="s">
        <v>69</v>
      </c>
      <c r="E57" s="45" t="s">
        <v>133</v>
      </c>
      <c r="F57" s="45" t="s">
        <v>133</v>
      </c>
      <c r="G57" s="16" t="s">
        <v>30</v>
      </c>
      <c r="H57" s="45" t="s">
        <v>133</v>
      </c>
      <c r="I57" s="45" t="s">
        <v>133</v>
      </c>
      <c r="J57" s="16"/>
      <c r="L57" s="2"/>
    </row>
    <row r="58" spans="1:12" ht="31.5" x14ac:dyDescent="0.25">
      <c r="A58" s="9" t="s">
        <v>21</v>
      </c>
      <c r="B58" s="8"/>
      <c r="C58" s="4"/>
      <c r="D58" s="18" t="s">
        <v>71</v>
      </c>
      <c r="E58" s="45" t="s">
        <v>133</v>
      </c>
      <c r="F58" s="45" t="s">
        <v>133</v>
      </c>
      <c r="G58" s="16" t="s">
        <v>55</v>
      </c>
      <c r="H58" s="45" t="s">
        <v>133</v>
      </c>
      <c r="I58" s="45" t="s">
        <v>133</v>
      </c>
      <c r="J58" s="16"/>
      <c r="L58" s="2"/>
    </row>
    <row r="59" spans="1:12" ht="18.75" x14ac:dyDescent="0.25">
      <c r="A59" s="49"/>
      <c r="B59" s="50"/>
      <c r="C59" s="25"/>
      <c r="D59" s="33"/>
      <c r="E59" s="48"/>
      <c r="F59" s="48"/>
      <c r="G59" s="34"/>
      <c r="H59" s="45"/>
      <c r="I59" s="45">
        <f>SUM(I47:I58)</f>
        <v>19453.599999999999</v>
      </c>
      <c r="J59" s="16"/>
      <c r="L59" s="2"/>
    </row>
    <row r="60" spans="1:12" ht="18.75" x14ac:dyDescent="0.3">
      <c r="A60" s="75" t="s">
        <v>72</v>
      </c>
      <c r="B60" s="76"/>
      <c r="C60" s="76"/>
      <c r="D60" s="76"/>
      <c r="E60" s="76"/>
      <c r="F60" s="76"/>
      <c r="G60" s="77"/>
      <c r="H60" s="22"/>
      <c r="I60" s="5"/>
      <c r="J60" s="5"/>
      <c r="L60" s="2"/>
    </row>
    <row r="61" spans="1:12" ht="37.5" x14ac:dyDescent="0.25">
      <c r="A61" s="9" t="s">
        <v>94</v>
      </c>
      <c r="B61" s="8"/>
      <c r="C61" s="4"/>
      <c r="D61" s="4" t="s">
        <v>103</v>
      </c>
      <c r="E61" s="45" t="s">
        <v>133</v>
      </c>
      <c r="F61" s="45" t="s">
        <v>133</v>
      </c>
      <c r="G61" s="16" t="s">
        <v>55</v>
      </c>
      <c r="H61" s="45" t="s">
        <v>133</v>
      </c>
      <c r="I61" s="45" t="s">
        <v>133</v>
      </c>
      <c r="J61" s="5"/>
      <c r="L61" s="2"/>
    </row>
    <row r="62" spans="1:12" ht="18.75" x14ac:dyDescent="0.25">
      <c r="A62" s="9" t="s">
        <v>85</v>
      </c>
      <c r="B62" s="8"/>
      <c r="C62" s="4"/>
      <c r="D62" s="18" t="s">
        <v>70</v>
      </c>
      <c r="E62" s="45" t="s">
        <v>133</v>
      </c>
      <c r="F62" s="45" t="s">
        <v>133</v>
      </c>
      <c r="G62" s="17" t="s">
        <v>55</v>
      </c>
      <c r="H62" s="45" t="s">
        <v>133</v>
      </c>
      <c r="I62" s="45" t="s">
        <v>133</v>
      </c>
      <c r="J62" s="5"/>
      <c r="L62" s="2"/>
    </row>
    <row r="63" spans="1:12" ht="31.5" x14ac:dyDescent="0.25">
      <c r="A63" s="9" t="s">
        <v>21</v>
      </c>
      <c r="B63" s="8"/>
      <c r="C63" s="4"/>
      <c r="D63" s="18" t="s">
        <v>71</v>
      </c>
      <c r="E63" s="45" t="s">
        <v>133</v>
      </c>
      <c r="F63" s="45" t="s">
        <v>133</v>
      </c>
      <c r="G63" s="17" t="s">
        <v>55</v>
      </c>
      <c r="H63" s="45" t="s">
        <v>133</v>
      </c>
      <c r="I63" s="45" t="s">
        <v>133</v>
      </c>
      <c r="J63" s="5"/>
      <c r="L63" s="2"/>
    </row>
    <row r="64" spans="1:12" ht="18.75" x14ac:dyDescent="0.25">
      <c r="A64" s="49"/>
      <c r="B64" s="50"/>
      <c r="C64" s="25"/>
      <c r="D64" s="33"/>
      <c r="E64" s="48"/>
      <c r="F64" s="48"/>
      <c r="G64" s="14"/>
      <c r="H64" s="45"/>
      <c r="I64" s="45"/>
      <c r="J64" s="5"/>
      <c r="L64" s="2"/>
    </row>
    <row r="65" spans="1:12" ht="18.75" x14ac:dyDescent="0.3">
      <c r="A65" s="75" t="s">
        <v>73</v>
      </c>
      <c r="B65" s="76"/>
      <c r="C65" s="76"/>
      <c r="D65" s="76"/>
      <c r="E65" s="76"/>
      <c r="F65" s="76"/>
      <c r="G65" s="77"/>
      <c r="H65" s="16"/>
      <c r="I65" s="5"/>
      <c r="J65" s="5"/>
      <c r="L65" s="2"/>
    </row>
    <row r="66" spans="1:12" ht="37.5" x14ac:dyDescent="0.25">
      <c r="A66" s="9" t="s">
        <v>94</v>
      </c>
      <c r="B66" s="8"/>
      <c r="C66" s="4"/>
      <c r="D66" s="18" t="s">
        <v>149</v>
      </c>
      <c r="E66" s="45"/>
      <c r="F66" s="45">
        <f>1+1+1+1+2+1+1+2+2+1+1</f>
        <v>14</v>
      </c>
      <c r="G66" s="16" t="s">
        <v>148</v>
      </c>
      <c r="H66" s="59">
        <f>(702.4+702.2+705.4+705.4+1412.6+734+734+1468+1486.6+742.2+742.2)/F66/2</f>
        <v>361.96428571428578</v>
      </c>
      <c r="I66" s="45">
        <f>F66*H66</f>
        <v>5067.5000000000009</v>
      </c>
      <c r="J66" s="16" t="s">
        <v>121</v>
      </c>
      <c r="L66" s="2"/>
    </row>
    <row r="67" spans="1:12" ht="18.75" x14ac:dyDescent="0.25">
      <c r="A67" s="9" t="s">
        <v>85</v>
      </c>
      <c r="B67" s="8"/>
      <c r="C67" s="4"/>
      <c r="D67" s="18" t="s">
        <v>70</v>
      </c>
      <c r="E67" s="45" t="s">
        <v>133</v>
      </c>
      <c r="F67" s="45" t="s">
        <v>133</v>
      </c>
      <c r="G67" s="17" t="s">
        <v>55</v>
      </c>
      <c r="H67" s="45" t="s">
        <v>133</v>
      </c>
      <c r="I67" s="45" t="s">
        <v>133</v>
      </c>
      <c r="J67" s="5"/>
      <c r="L67" s="2"/>
    </row>
    <row r="68" spans="1:12" ht="18.75" x14ac:dyDescent="0.25">
      <c r="A68" s="9"/>
      <c r="B68" s="8"/>
      <c r="C68" s="4"/>
      <c r="D68" s="18" t="s">
        <v>125</v>
      </c>
      <c r="E68" s="45" t="s">
        <v>133</v>
      </c>
      <c r="F68" s="45">
        <v>1</v>
      </c>
      <c r="G68" s="16" t="s">
        <v>55</v>
      </c>
      <c r="H68" s="45">
        <f>1225.2/F68</f>
        <v>1225.2</v>
      </c>
      <c r="I68" s="67">
        <f>F68*H68</f>
        <v>1225.2</v>
      </c>
      <c r="J68" s="5" t="s">
        <v>161</v>
      </c>
      <c r="L68" s="2"/>
    </row>
    <row r="69" spans="1:12" ht="31.5" x14ac:dyDescent="0.25">
      <c r="A69" s="9" t="s">
        <v>21</v>
      </c>
      <c r="B69" s="8"/>
      <c r="C69" s="4"/>
      <c r="D69" s="18" t="s">
        <v>71</v>
      </c>
      <c r="E69" s="45" t="s">
        <v>133</v>
      </c>
      <c r="F69" s="45" t="s">
        <v>133</v>
      </c>
      <c r="G69" s="17" t="s">
        <v>55</v>
      </c>
      <c r="H69" s="45" t="s">
        <v>133</v>
      </c>
      <c r="I69" s="45" t="s">
        <v>133</v>
      </c>
      <c r="J69" s="5"/>
      <c r="L69" s="2"/>
    </row>
    <row r="70" spans="1:12" ht="18.75" x14ac:dyDescent="0.25">
      <c r="A70" s="49"/>
      <c r="B70" s="50"/>
      <c r="C70" s="25"/>
      <c r="D70" s="33"/>
      <c r="E70" s="48"/>
      <c r="F70" s="48"/>
      <c r="G70" s="14"/>
      <c r="H70" s="45"/>
      <c r="I70" s="45">
        <f>SUM(I66:I69)</f>
        <v>6292.7000000000007</v>
      </c>
      <c r="J70" s="5"/>
      <c r="L70" s="2"/>
    </row>
    <row r="71" spans="1:12" ht="18.75" x14ac:dyDescent="0.3">
      <c r="A71" s="75" t="s">
        <v>74</v>
      </c>
      <c r="B71" s="76"/>
      <c r="C71" s="76"/>
      <c r="D71" s="76"/>
      <c r="E71" s="76"/>
      <c r="F71" s="76"/>
      <c r="G71" s="77"/>
      <c r="H71" s="22"/>
      <c r="I71" s="5"/>
      <c r="J71" s="5"/>
      <c r="L71" s="2"/>
    </row>
    <row r="72" spans="1:12" ht="37.5" x14ac:dyDescent="0.25">
      <c r="A72" s="9" t="s">
        <v>101</v>
      </c>
      <c r="B72" s="8"/>
      <c r="C72" s="4"/>
      <c r="D72" s="4" t="s">
        <v>147</v>
      </c>
      <c r="E72" s="45"/>
      <c r="F72" s="45">
        <f>1+1+1+1+2+1+1+2+2+1+1</f>
        <v>14</v>
      </c>
      <c r="G72" s="16" t="s">
        <v>148</v>
      </c>
      <c r="H72" s="59">
        <f>(702.4+702.2+705.4+705.4+1412.6+734+734+1468+1486.6+742.2+742.2)/F72/2</f>
        <v>361.96428571428578</v>
      </c>
      <c r="I72" s="45">
        <f>F72*H72</f>
        <v>5067.5000000000009</v>
      </c>
      <c r="J72" s="16" t="s">
        <v>121</v>
      </c>
      <c r="L72" s="2"/>
    </row>
    <row r="73" spans="1:12" ht="31.5" x14ac:dyDescent="0.25">
      <c r="A73" s="9"/>
      <c r="B73" s="8"/>
      <c r="C73" s="4"/>
      <c r="D73" s="18" t="s">
        <v>128</v>
      </c>
      <c r="E73" s="45"/>
      <c r="F73" s="45"/>
      <c r="G73" s="16" t="s">
        <v>30</v>
      </c>
      <c r="H73" s="45"/>
      <c r="I73" s="45" t="s">
        <v>133</v>
      </c>
      <c r="J73" s="16"/>
      <c r="L73" s="2"/>
    </row>
    <row r="74" spans="1:12" ht="18.75" x14ac:dyDescent="0.25">
      <c r="A74" s="9"/>
      <c r="B74" s="8"/>
      <c r="C74" s="4"/>
      <c r="D74" s="4" t="s">
        <v>137</v>
      </c>
      <c r="E74" s="34"/>
      <c r="F74" s="16">
        <f>4</f>
        <v>4</v>
      </c>
      <c r="G74" s="16" t="s">
        <v>30</v>
      </c>
      <c r="H74" s="37">
        <f>4534.8/F74</f>
        <v>1133.7</v>
      </c>
      <c r="I74" s="37">
        <f>F74*H74</f>
        <v>4534.8</v>
      </c>
      <c r="J74" s="16" t="s">
        <v>121</v>
      </c>
      <c r="L74" s="2"/>
    </row>
    <row r="75" spans="1:12" ht="18.75" x14ac:dyDescent="0.25">
      <c r="A75" s="9"/>
      <c r="B75" s="8"/>
      <c r="C75" s="4"/>
      <c r="D75" s="4" t="s">
        <v>119</v>
      </c>
      <c r="E75" s="34"/>
      <c r="F75" s="16"/>
      <c r="G75" s="16" t="s">
        <v>30</v>
      </c>
      <c r="H75" s="16"/>
      <c r="I75" s="37"/>
      <c r="J75" s="16"/>
      <c r="L75" s="2"/>
    </row>
    <row r="76" spans="1:12" ht="18.75" x14ac:dyDescent="0.25">
      <c r="A76" s="9" t="s">
        <v>22</v>
      </c>
      <c r="B76" s="8"/>
      <c r="C76" s="4"/>
      <c r="D76" s="4" t="s">
        <v>78</v>
      </c>
      <c r="E76" s="45" t="s">
        <v>133</v>
      </c>
      <c r="F76" s="45" t="s">
        <v>133</v>
      </c>
      <c r="G76" s="16" t="s">
        <v>30</v>
      </c>
      <c r="H76" s="45" t="s">
        <v>133</v>
      </c>
      <c r="I76" s="45" t="s">
        <v>133</v>
      </c>
      <c r="J76" s="5"/>
      <c r="L76" s="2"/>
    </row>
    <row r="77" spans="1:12" ht="18.75" x14ac:dyDescent="0.25">
      <c r="A77" s="49"/>
      <c r="B77" s="50"/>
      <c r="C77" s="25"/>
      <c r="D77" s="25"/>
      <c r="E77" s="48"/>
      <c r="F77" s="48"/>
      <c r="G77" s="34"/>
      <c r="H77" s="45"/>
      <c r="I77" s="45">
        <f>SUM(I72:I76)</f>
        <v>9602.3000000000011</v>
      </c>
      <c r="J77" s="5"/>
      <c r="L77" s="2"/>
    </row>
    <row r="78" spans="1:12" ht="18.75" x14ac:dyDescent="0.3">
      <c r="A78" s="75" t="s">
        <v>80</v>
      </c>
      <c r="B78" s="76"/>
      <c r="C78" s="76"/>
      <c r="D78" s="76"/>
      <c r="E78" s="76"/>
      <c r="F78" s="76"/>
      <c r="G78" s="77"/>
      <c r="H78" s="5"/>
      <c r="I78" s="5"/>
      <c r="J78" s="5"/>
      <c r="L78" s="2"/>
    </row>
    <row r="79" spans="1:12" ht="38.25" customHeight="1" x14ac:dyDescent="0.25">
      <c r="A79" s="9" t="s">
        <v>23</v>
      </c>
      <c r="B79" s="5"/>
      <c r="C79" s="4"/>
      <c r="D79" s="4" t="s">
        <v>75</v>
      </c>
      <c r="E79" s="45" t="s">
        <v>133</v>
      </c>
      <c r="F79" s="45" t="s">
        <v>133</v>
      </c>
      <c r="G79" s="16" t="s">
        <v>55</v>
      </c>
      <c r="H79" s="45" t="s">
        <v>133</v>
      </c>
      <c r="I79" s="45" t="s">
        <v>133</v>
      </c>
      <c r="J79" s="16"/>
      <c r="L79" s="2"/>
    </row>
    <row r="80" spans="1:12" ht="18.75" x14ac:dyDescent="0.25">
      <c r="A80" s="9" t="s">
        <v>24</v>
      </c>
      <c r="B80" s="5"/>
      <c r="C80" s="4"/>
      <c r="D80" s="4" t="s">
        <v>79</v>
      </c>
      <c r="E80" s="45" t="s">
        <v>133</v>
      </c>
      <c r="F80" s="45" t="s">
        <v>133</v>
      </c>
      <c r="G80" s="16" t="s">
        <v>55</v>
      </c>
      <c r="H80" s="45" t="s">
        <v>133</v>
      </c>
      <c r="I80" s="45" t="s">
        <v>133</v>
      </c>
      <c r="J80" s="16"/>
      <c r="L80" s="2"/>
    </row>
    <row r="81" spans="1:12" ht="18.75" x14ac:dyDescent="0.25">
      <c r="A81" s="9"/>
      <c r="B81" s="5"/>
      <c r="C81" s="4"/>
      <c r="D81" s="18" t="s">
        <v>111</v>
      </c>
      <c r="E81" s="36"/>
      <c r="F81" s="16">
        <f>1+1+1+1+1</f>
        <v>5</v>
      </c>
      <c r="G81" s="16" t="s">
        <v>55</v>
      </c>
      <c r="H81" s="37">
        <f>(80+80+82+82+82)/F81</f>
        <v>81.2</v>
      </c>
      <c r="I81" s="16">
        <f>F81*H81</f>
        <v>406</v>
      </c>
      <c r="J81" s="16" t="s">
        <v>121</v>
      </c>
      <c r="L81" s="2"/>
    </row>
    <row r="82" spans="1:12" ht="18.75" x14ac:dyDescent="0.25">
      <c r="A82" s="9"/>
      <c r="B82" s="5"/>
      <c r="C82" s="4"/>
      <c r="D82" s="18" t="s">
        <v>112</v>
      </c>
      <c r="E82" s="45"/>
      <c r="F82" s="45"/>
      <c r="G82" s="16" t="s">
        <v>55</v>
      </c>
      <c r="H82" s="45"/>
      <c r="I82" s="45" t="s">
        <v>133</v>
      </c>
      <c r="J82" s="16"/>
      <c r="L82" s="2"/>
    </row>
    <row r="83" spans="1:12" ht="56.25" x14ac:dyDescent="0.25">
      <c r="A83" s="9" t="s">
        <v>113</v>
      </c>
      <c r="B83" s="5"/>
      <c r="C83" s="4"/>
      <c r="D83" s="18" t="s">
        <v>131</v>
      </c>
      <c r="E83" s="36"/>
      <c r="F83" s="16">
        <f>2+2+2+2+2+2+2+2+2+2+2+2</f>
        <v>24</v>
      </c>
      <c r="G83" s="16" t="s">
        <v>114</v>
      </c>
      <c r="H83" s="37">
        <f>(198+198+198+198+198+198+207+207+207+209+209+209)/F83</f>
        <v>101.5</v>
      </c>
      <c r="I83" s="16">
        <f>F83*H83</f>
        <v>2436</v>
      </c>
      <c r="J83" s="16" t="s">
        <v>121</v>
      </c>
      <c r="L83" s="2"/>
    </row>
    <row r="84" spans="1:12" ht="18.75" x14ac:dyDescent="0.25">
      <c r="A84" s="49"/>
      <c r="B84" s="25"/>
      <c r="C84" s="25"/>
      <c r="D84" s="33"/>
      <c r="E84" s="51"/>
      <c r="F84" s="52"/>
      <c r="G84" s="34"/>
      <c r="H84" s="34"/>
      <c r="I84" s="16">
        <f>SUM(I81:I83)</f>
        <v>2842</v>
      </c>
      <c r="J84" s="16"/>
      <c r="L84" s="2"/>
    </row>
    <row r="85" spans="1:12" ht="18.75" x14ac:dyDescent="0.25">
      <c r="A85" s="82" t="s">
        <v>93</v>
      </c>
      <c r="B85" s="83"/>
      <c r="C85" s="83"/>
      <c r="D85" s="83"/>
      <c r="E85" s="83"/>
      <c r="F85" s="83"/>
      <c r="G85" s="84"/>
      <c r="H85" s="14"/>
      <c r="I85" s="5"/>
      <c r="J85" s="5"/>
      <c r="L85" s="2"/>
    </row>
    <row r="86" spans="1:12" ht="18.75" x14ac:dyDescent="0.25">
      <c r="A86" s="29"/>
      <c r="B86" s="30"/>
      <c r="C86" s="30"/>
      <c r="D86" s="41" t="s">
        <v>122</v>
      </c>
      <c r="E86" s="40"/>
      <c r="F86" s="40"/>
      <c r="G86" s="43" t="s">
        <v>31</v>
      </c>
      <c r="H86" s="16"/>
      <c r="I86" s="16"/>
      <c r="J86" s="16"/>
      <c r="L86" s="2"/>
    </row>
    <row r="87" spans="1:12" ht="63" x14ac:dyDescent="0.25">
      <c r="A87" s="9" t="s">
        <v>91</v>
      </c>
      <c r="B87" s="25"/>
      <c r="C87" s="25"/>
      <c r="D87" s="26" t="s">
        <v>124</v>
      </c>
      <c r="E87" s="42"/>
      <c r="F87" s="16"/>
      <c r="G87" s="34" t="s">
        <v>92</v>
      </c>
      <c r="H87" s="34"/>
      <c r="I87" s="16"/>
      <c r="J87" s="16"/>
      <c r="L87" s="2"/>
    </row>
    <row r="88" spans="1:12" ht="18.75" x14ac:dyDescent="0.25">
      <c r="A88" s="49"/>
      <c r="B88" s="25"/>
      <c r="C88" s="25"/>
      <c r="D88" s="33"/>
      <c r="E88" s="51"/>
      <c r="F88" s="52"/>
      <c r="G88" s="34"/>
      <c r="H88" s="34"/>
      <c r="I88" s="16">
        <f>SUM(I86:I87)</f>
        <v>0</v>
      </c>
      <c r="J88" s="16"/>
      <c r="L88" s="2"/>
    </row>
    <row r="89" spans="1:12" ht="18.75" x14ac:dyDescent="0.3">
      <c r="A89" s="75" t="s">
        <v>81</v>
      </c>
      <c r="B89" s="76"/>
      <c r="C89" s="76"/>
      <c r="D89" s="76"/>
      <c r="E89" s="76"/>
      <c r="F89" s="76"/>
      <c r="G89" s="77"/>
      <c r="H89" s="22"/>
      <c r="I89" s="16"/>
      <c r="J89" s="5"/>
      <c r="L89" s="2"/>
    </row>
    <row r="90" spans="1:12" ht="46.5" customHeight="1" x14ac:dyDescent="0.3">
      <c r="A90" s="38" t="s">
        <v>81</v>
      </c>
      <c r="B90" s="27"/>
      <c r="C90" s="27"/>
      <c r="D90" s="39" t="s">
        <v>120</v>
      </c>
      <c r="E90" s="16"/>
      <c r="F90" s="16"/>
      <c r="G90" s="16" t="s">
        <v>136</v>
      </c>
      <c r="H90" s="16"/>
      <c r="I90" s="16"/>
      <c r="J90" s="35"/>
      <c r="L90" s="2"/>
    </row>
    <row r="91" spans="1:12" ht="46.5" customHeight="1" x14ac:dyDescent="0.3">
      <c r="A91" s="38"/>
      <c r="B91" s="27"/>
      <c r="C91" s="46"/>
      <c r="D91" s="47" t="s">
        <v>134</v>
      </c>
      <c r="E91" s="34">
        <v>8</v>
      </c>
      <c r="F91" s="34">
        <v>8</v>
      </c>
      <c r="G91" s="16" t="s">
        <v>136</v>
      </c>
      <c r="H91" s="34">
        <v>76.900000000000006</v>
      </c>
      <c r="I91" s="34">
        <f>F91*H91*4</f>
        <v>2460.8000000000002</v>
      </c>
      <c r="J91" s="16" t="s">
        <v>121</v>
      </c>
      <c r="L91" s="2"/>
    </row>
    <row r="92" spans="1:12" ht="46.5" customHeight="1" x14ac:dyDescent="0.3">
      <c r="A92" s="38"/>
      <c r="B92" s="27"/>
      <c r="C92" s="46"/>
      <c r="D92" s="39" t="s">
        <v>135</v>
      </c>
      <c r="E92" s="34">
        <v>16</v>
      </c>
      <c r="F92" s="34">
        <v>16</v>
      </c>
      <c r="G92" s="16" t="s">
        <v>136</v>
      </c>
      <c r="H92" s="34">
        <v>26</v>
      </c>
      <c r="I92" s="34">
        <f>F92*H92*4</f>
        <v>1664</v>
      </c>
      <c r="J92" s="16" t="s">
        <v>121</v>
      </c>
      <c r="L92" s="2"/>
    </row>
    <row r="93" spans="1:12" ht="18.75" x14ac:dyDescent="0.25">
      <c r="A93" s="9" t="s">
        <v>25</v>
      </c>
      <c r="B93" s="5"/>
      <c r="C93" s="4"/>
      <c r="D93" s="4" t="s">
        <v>77</v>
      </c>
      <c r="E93" s="45" t="s">
        <v>133</v>
      </c>
      <c r="F93" s="45" t="s">
        <v>133</v>
      </c>
      <c r="G93" s="17" t="s">
        <v>55</v>
      </c>
      <c r="H93" s="45" t="s">
        <v>133</v>
      </c>
      <c r="I93" s="45" t="s">
        <v>133</v>
      </c>
      <c r="J93" s="5"/>
      <c r="L93" s="2"/>
    </row>
    <row r="94" spans="1:12" ht="47.25" x14ac:dyDescent="0.25">
      <c r="A94" s="9" t="s">
        <v>26</v>
      </c>
      <c r="B94" s="5"/>
      <c r="C94" s="4"/>
      <c r="D94" s="18" t="s">
        <v>28</v>
      </c>
      <c r="E94" s="45" t="s">
        <v>133</v>
      </c>
      <c r="F94" s="45" t="s">
        <v>133</v>
      </c>
      <c r="G94" s="17" t="s">
        <v>55</v>
      </c>
      <c r="H94" s="45" t="s">
        <v>133</v>
      </c>
      <c r="I94" s="45" t="s">
        <v>133</v>
      </c>
      <c r="J94" s="5"/>
      <c r="L94" s="2"/>
    </row>
    <row r="95" spans="1:12" ht="31.5" x14ac:dyDescent="0.25">
      <c r="A95" s="9" t="s">
        <v>27</v>
      </c>
      <c r="B95" s="5"/>
      <c r="C95" s="4"/>
      <c r="D95" s="18" t="s">
        <v>76</v>
      </c>
      <c r="E95" s="45" t="s">
        <v>133</v>
      </c>
      <c r="F95" s="45" t="s">
        <v>133</v>
      </c>
      <c r="G95" s="17" t="s">
        <v>55</v>
      </c>
      <c r="H95" s="45" t="s">
        <v>133</v>
      </c>
      <c r="I95" s="45" t="s">
        <v>133</v>
      </c>
      <c r="J95" s="5"/>
      <c r="L95" s="2"/>
    </row>
    <row r="96" spans="1:12" ht="18.75" x14ac:dyDescent="0.25">
      <c r="A96" s="49"/>
      <c r="B96" s="25"/>
      <c r="C96" s="25"/>
      <c r="D96" s="33"/>
      <c r="E96" s="48"/>
      <c r="F96" s="48"/>
      <c r="G96" s="14"/>
      <c r="H96" s="53"/>
      <c r="I96" s="53">
        <f>SUM(I90:I95)</f>
        <v>4124.8</v>
      </c>
      <c r="J96" s="54"/>
      <c r="L96" s="2"/>
    </row>
    <row r="97" spans="1:12" ht="18.75" x14ac:dyDescent="0.3">
      <c r="A97" s="75" t="s">
        <v>86</v>
      </c>
      <c r="B97" s="76"/>
      <c r="C97" s="76"/>
      <c r="D97" s="76"/>
      <c r="E97" s="76"/>
      <c r="F97" s="76"/>
      <c r="G97" s="77"/>
      <c r="H97" s="2"/>
      <c r="I97" s="2"/>
      <c r="J97" s="2"/>
      <c r="K97" s="2"/>
      <c r="L97" s="2"/>
    </row>
    <row r="98" spans="1:12" ht="48" x14ac:dyDescent="0.3">
      <c r="A98" s="6" t="s">
        <v>67</v>
      </c>
      <c r="B98" s="6"/>
      <c r="C98" s="4"/>
      <c r="D98" s="18" t="s">
        <v>87</v>
      </c>
      <c r="E98" s="45" t="s">
        <v>133</v>
      </c>
      <c r="F98" s="45" t="s">
        <v>133</v>
      </c>
      <c r="G98" s="16" t="s">
        <v>30</v>
      </c>
      <c r="H98" s="45" t="s">
        <v>133</v>
      </c>
      <c r="I98" s="45" t="s">
        <v>133</v>
      </c>
      <c r="J98" s="5"/>
      <c r="L98" s="2"/>
    </row>
    <row r="99" spans="1:12" ht="32.25" x14ac:dyDescent="0.3">
      <c r="A99" s="31"/>
      <c r="B99" s="32"/>
      <c r="C99" s="25"/>
      <c r="D99" s="33" t="s">
        <v>115</v>
      </c>
      <c r="E99" s="43">
        <v>1</v>
      </c>
      <c r="F99" s="16">
        <v>1</v>
      </c>
      <c r="G99" s="16" t="s">
        <v>116</v>
      </c>
      <c r="H99" s="16">
        <v>1775</v>
      </c>
      <c r="I99" s="16">
        <f>F99*H99</f>
        <v>1775</v>
      </c>
      <c r="J99" s="44" t="s">
        <v>123</v>
      </c>
      <c r="L99" s="2"/>
    </row>
    <row r="100" spans="1:12" ht="18.75" x14ac:dyDescent="0.3">
      <c r="A100" s="31"/>
      <c r="B100" s="32"/>
      <c r="C100" s="25"/>
      <c r="D100" s="33"/>
      <c r="E100" s="51"/>
      <c r="F100" s="52"/>
      <c r="G100" s="34"/>
      <c r="H100" s="55"/>
      <c r="I100" s="52">
        <f>SUM(I99)</f>
        <v>1775</v>
      </c>
      <c r="J100" s="56"/>
      <c r="L100" s="2"/>
    </row>
    <row r="101" spans="1:12" ht="18.75" x14ac:dyDescent="0.3">
      <c r="A101" s="75" t="s">
        <v>102</v>
      </c>
      <c r="B101" s="76"/>
      <c r="C101" s="76"/>
      <c r="D101" s="76"/>
      <c r="E101" s="76"/>
      <c r="F101" s="76"/>
      <c r="G101" s="77"/>
      <c r="H101" s="75"/>
      <c r="I101" s="76"/>
      <c r="J101" s="76"/>
      <c r="L101" s="2"/>
    </row>
    <row r="102" spans="1:12" ht="32.25" x14ac:dyDescent="0.3">
      <c r="A102" s="62" t="s">
        <v>156</v>
      </c>
      <c r="B102" s="60"/>
      <c r="C102" s="60"/>
      <c r="D102" s="39" t="s">
        <v>157</v>
      </c>
      <c r="E102" s="17"/>
      <c r="F102" s="17"/>
      <c r="G102" s="17" t="s">
        <v>158</v>
      </c>
      <c r="H102" s="17"/>
      <c r="I102" s="65"/>
      <c r="J102" s="17"/>
      <c r="L102" s="2"/>
    </row>
    <row r="103" spans="1:12" ht="18.75" x14ac:dyDescent="0.3">
      <c r="A103" s="38" t="s">
        <v>154</v>
      </c>
      <c r="B103" s="17"/>
      <c r="C103" s="17"/>
      <c r="D103" s="17" t="s">
        <v>155</v>
      </c>
      <c r="E103" s="17"/>
      <c r="F103" s="17"/>
      <c r="G103" s="17" t="s">
        <v>31</v>
      </c>
      <c r="H103" s="17"/>
      <c r="I103" s="66"/>
      <c r="J103" s="17"/>
      <c r="L103" s="2"/>
    </row>
    <row r="104" spans="1:12" ht="18.75" x14ac:dyDescent="0.3">
      <c r="A104" s="38"/>
      <c r="B104" s="17"/>
      <c r="C104" s="17"/>
      <c r="D104" s="17"/>
      <c r="E104" s="17"/>
      <c r="F104" s="17"/>
      <c r="G104" s="17"/>
      <c r="H104" s="17"/>
      <c r="I104" s="63">
        <f>SUM(I102:I103)</f>
        <v>0</v>
      </c>
      <c r="J104" s="17"/>
      <c r="L104" s="2"/>
    </row>
    <row r="105" spans="1:12" ht="18.75" x14ac:dyDescent="0.3">
      <c r="A105" s="69" t="s">
        <v>159</v>
      </c>
      <c r="B105" s="70"/>
      <c r="C105" s="70"/>
      <c r="D105" s="70"/>
      <c r="E105" s="70"/>
      <c r="F105" s="70"/>
      <c r="G105" s="70"/>
      <c r="H105" s="70"/>
      <c r="I105" s="71">
        <f>I103+I102+I68+I55+I54+I49+I50+I51+I52+I53+I7</f>
        <v>8607.4000000000015</v>
      </c>
      <c r="J105" s="17"/>
      <c r="L105" s="2"/>
    </row>
    <row r="106" spans="1:12" ht="15.75" x14ac:dyDescent="0.25">
      <c r="A106" s="57" t="s">
        <v>146</v>
      </c>
      <c r="B106" s="28"/>
      <c r="C106" s="28"/>
      <c r="D106" s="5"/>
      <c r="E106" s="5"/>
      <c r="F106" s="28"/>
      <c r="G106" s="28"/>
      <c r="H106" s="28"/>
      <c r="I106" s="64">
        <f>I104+I100+I96+I84+I77+I70+I59+I43+I16</f>
        <v>44730.599999999991</v>
      </c>
      <c r="J106" s="28"/>
      <c r="K106" s="2"/>
      <c r="L106" s="2"/>
    </row>
    <row r="107" spans="1:12" ht="99.75" customHeight="1" x14ac:dyDescent="0.25">
      <c r="A107" s="72" t="s">
        <v>110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2"/>
      <c r="L107" s="2"/>
    </row>
    <row r="108" spans="1:12" ht="15.75" x14ac:dyDescent="0.25">
      <c r="A108" s="2"/>
      <c r="B108" s="2"/>
      <c r="C108" s="2"/>
      <c r="D108" s="19"/>
      <c r="E108" s="19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9"/>
      <c r="E109" s="19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9"/>
      <c r="E110" s="19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61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</sheetData>
  <mergeCells count="16">
    <mergeCell ref="A107:J107"/>
    <mergeCell ref="A2:J2"/>
    <mergeCell ref="A101:G101"/>
    <mergeCell ref="H101:J101"/>
    <mergeCell ref="I1:J1"/>
    <mergeCell ref="A65:G65"/>
    <mergeCell ref="A78:G78"/>
    <mergeCell ref="A97:G97"/>
    <mergeCell ref="A33:G33"/>
    <mergeCell ref="A17:G17"/>
    <mergeCell ref="A5:G5"/>
    <mergeCell ref="A85:G85"/>
    <mergeCell ref="A44:G44"/>
    <mergeCell ref="A60:G60"/>
    <mergeCell ref="A71:G71"/>
    <mergeCell ref="A89:G89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2025-01-30T08:59:53Z</cp:lastPrinted>
  <dcterms:created xsi:type="dcterms:W3CDTF">2017-05-29T12:14:13Z</dcterms:created>
  <dcterms:modified xsi:type="dcterms:W3CDTF">2025-03-14T04:50:44Z</dcterms:modified>
</cp:coreProperties>
</file>