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9" i="1" l="1"/>
  <c r="F67" i="1" l="1"/>
  <c r="F73" i="1"/>
  <c r="H73" i="1" s="1"/>
  <c r="F86" i="1"/>
  <c r="H86" i="1" s="1"/>
  <c r="H67" i="1" l="1"/>
  <c r="I67" i="1" s="1"/>
  <c r="H54" i="1"/>
  <c r="H53" i="1"/>
  <c r="F57" i="1"/>
  <c r="H57" i="1" s="1"/>
  <c r="H52" i="1" l="1"/>
  <c r="F76" i="1" l="1"/>
  <c r="H76" i="1" s="1"/>
  <c r="F84" i="1"/>
  <c r="H84" i="1" s="1"/>
  <c r="F77" i="1"/>
  <c r="H77" i="1" s="1"/>
  <c r="F7" i="1"/>
  <c r="H7" i="1" s="1"/>
  <c r="I7" i="1" l="1"/>
  <c r="I20" i="1" l="1"/>
  <c r="F68" i="1" l="1"/>
  <c r="H68" i="1" s="1"/>
  <c r="I108" i="1" l="1"/>
  <c r="F51" i="1" l="1"/>
  <c r="H51" i="1" s="1"/>
  <c r="I73" i="1" l="1"/>
  <c r="I68" i="1"/>
  <c r="I71" i="1" s="1"/>
  <c r="I77" i="1"/>
  <c r="I76" i="1"/>
  <c r="I54" i="1"/>
  <c r="I53" i="1"/>
  <c r="I79" i="1" l="1"/>
  <c r="I47" i="1"/>
  <c r="I57" i="1"/>
  <c r="I52" i="1"/>
  <c r="I51" i="1"/>
  <c r="I86" i="1"/>
  <c r="I84" i="1"/>
  <c r="I103" i="1"/>
  <c r="I104" i="1" s="1"/>
  <c r="I95" i="1"/>
  <c r="I94" i="1"/>
  <c r="I100" i="1" l="1"/>
  <c r="I60" i="1"/>
  <c r="I87" i="1"/>
  <c r="I110" i="1" l="1"/>
</calcChain>
</file>

<file path=xl/sharedStrings.xml><?xml version="1.0" encoding="utf-8"?>
<sst xmlns="http://schemas.openxmlformats.org/spreadsheetml/2006/main" count="454" uniqueCount="168">
  <si>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</si>
  <si>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</si>
  <si>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</si>
  <si>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</si>
  <si>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</si>
  <si>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</si>
  <si>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</si>
  <si>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</si>
  <si>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</si>
  <si>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</si>
  <si>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</si>
  <si>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</si>
  <si>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</si>
  <si>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</si>
  <si>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</si>
  <si>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</si>
  <si>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</si>
  <si>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</si>
  <si>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</si>
  <si>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</si>
  <si>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</si>
  <si>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</si>
  <si>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</si>
  <si>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</si>
  <si>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</si>
  <si>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</si>
  <si>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</si>
  <si>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</si>
  <si>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</si>
  <si>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</si>
  <si>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</si>
  <si>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</si>
  <si>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</si>
  <si>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</si>
  <si>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</si>
  <si>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</si>
  <si>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</si>
  <si>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</si>
  <si>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</si>
  <si>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</si>
  <si>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</si>
  <si>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</si>
  <si>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</si>
  <si>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</si>
  <si>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</si>
  <si>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</si>
  <si>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</si>
  <si>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</si>
  <si>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</si>
  <si>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</si>
  <si>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</si>
  <si>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</si>
  <si>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</si>
  <si>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</si>
  <si>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</si>
  <si>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</si>
  <si>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</si>
  <si>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</si>
  <si>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</si>
  <si>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</si>
  <si>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</si>
  <si>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</si>
  <si>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</si>
  <si>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</si>
  <si>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</si>
  <si>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</si>
  <si>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</si>
  <si>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</si>
  <si>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</si>
  <si>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</si>
  <si>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</si>
  <si>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</si>
  <si>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</si>
  <si>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</si>
  <si>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</si>
  <si>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</si>
  <si>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</si>
  <si>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</si>
  <si>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</si>
  <si>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</si>
  <si>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</si>
  <si>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</si>
  <si>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</si>
  <si>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</si>
  <si>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</si>
  <si>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</si>
  <si>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</si>
  <si>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</si>
  <si>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</si>
  <si>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</si>
  <si>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</si>
  <si>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</si>
  <si>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</si>
  <si>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</si>
  <si>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</si>
  <si>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</si>
  <si>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</si>
  <si>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</si>
  <si>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</si>
  <si>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</si>
  <si>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</si>
  <si>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</si>
  <si>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</si>
  <si>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</si>
  <si>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</si>
  <si>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</si>
  <si>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</si>
  <si>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</si>
  <si>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</si>
  <si>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</si>
  <si>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</si>
  <si>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</si>
  <si>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</si>
  <si>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</si>
  <si>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</si>
  <si>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</si>
  <si>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</si>
  <si>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</si>
  <si>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</si>
  <si>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</si>
  <si>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</si>
  <si>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</si>
  <si>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</si>
  <si>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</si>
  <si>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</si>
  <si>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</si>
  <si>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</si>
  <si>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</si>
  <si>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</si>
  <si>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</si>
  <si>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</si>
  <si>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</si>
  <si>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</si>
  <si>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</si>
  <si>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</si>
  <si>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</si>
  <si>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</si>
  <si>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</si>
  <si>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</si>
  <si>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</si>
  <si>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</si>
  <si>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</si>
  <si>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</si>
  <si>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</si>
  <si>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</si>
  <si>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</si>
  <si>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</si>
  <si>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смена кранов шаровых диам. 15мм</t>
  </si>
  <si>
    <t>2 квартал</t>
  </si>
  <si>
    <t xml:space="preserve"> </t>
  </si>
  <si>
    <t>прочистка фильтров диам. 50мм</t>
  </si>
  <si>
    <t>фильтра</t>
  </si>
  <si>
    <t>ремонт задвижек диам.до 100мм без снятия с места</t>
  </si>
  <si>
    <t>квартир</t>
  </si>
  <si>
    <t>водоотлив из подвала электрическими насосами</t>
  </si>
  <si>
    <t>м3 воды</t>
  </si>
  <si>
    <t>установка люков в перекрытиях, площадь до 2м2</t>
  </si>
  <si>
    <t>Всего:</t>
  </si>
  <si>
    <t>осмотр канализации</t>
  </si>
  <si>
    <t>осмотр водопровода</t>
  </si>
  <si>
    <t>демонтаж грязевиков</t>
  </si>
  <si>
    <t>установка грязевиков после прочистки</t>
  </si>
  <si>
    <t>справка о техническом состоянии здания</t>
  </si>
  <si>
    <t>благоустройство</t>
  </si>
  <si>
    <t>механизированная уборка придомовой территории (МТЗ)</t>
  </si>
  <si>
    <t>мин</t>
  </si>
  <si>
    <t xml:space="preserve">
Отчет о выполнении работ по текущему ремонту общего имущества 
в многоквартирном доме по адресу: г.Щёлково,ул.Рудакова , дом 6  на 2024 г.
</t>
  </si>
  <si>
    <t>смена кранов шаровых диам. 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</si>
</sst>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topLeftCell="A109" zoomScale="86" zoomScaleNormal="86" workbookViewId="0">
      <selection activeCell="E113" sqref="E113:H11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99</v>
      </c>
      <c r="J1" s="72"/>
    </row>
    <row r="2" spans="1:12" ht="70.5" customHeight="1" x14ac:dyDescent="0.25">
      <c r="A2" s="67" t="s">
        <v>166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83</v>
      </c>
      <c r="B4" s="3"/>
      <c r="C4" s="3"/>
      <c r="D4" s="23" t="s">
        <v>104</v>
      </c>
      <c r="E4" s="23" t="s">
        <v>108</v>
      </c>
      <c r="F4" s="24" t="s">
        <v>106</v>
      </c>
      <c r="G4" s="24" t="s">
        <v>82</v>
      </c>
      <c r="H4" s="24" t="s">
        <v>81</v>
      </c>
      <c r="I4" s="24" t="s">
        <v>105</v>
      </c>
      <c r="J4" s="24" t="s">
        <v>107</v>
      </c>
      <c r="K4" s="2"/>
      <c r="L4" s="2"/>
    </row>
    <row r="5" spans="1:12" ht="18.75" x14ac:dyDescent="0.3">
      <c r="A5" s="73" t="s">
        <v>89</v>
      </c>
      <c r="B5" s="74"/>
      <c r="C5" s="74"/>
      <c r="D5" s="74"/>
      <c r="E5" s="74"/>
      <c r="F5" s="74"/>
      <c r="G5" s="7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3" t="s">
        <v>138</v>
      </c>
      <c r="F6" s="43" t="s">
        <v>138</v>
      </c>
      <c r="G6" s="16" t="s">
        <v>30</v>
      </c>
      <c r="H6" s="43" t="s">
        <v>138</v>
      </c>
      <c r="I6" s="43" t="s">
        <v>138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3" t="s">
        <v>138</v>
      </c>
      <c r="F7" s="43">
        <f>6+6</f>
        <v>12</v>
      </c>
      <c r="G7" s="16" t="s">
        <v>118</v>
      </c>
      <c r="H7" s="47">
        <f>(212+108+212+108)/F7</f>
        <v>53.333333333333336</v>
      </c>
      <c r="I7" s="64">
        <f>F7*H7</f>
        <v>640</v>
      </c>
      <c r="J7" s="16" t="s">
        <v>127</v>
      </c>
      <c r="K7" s="2"/>
      <c r="L7" s="2"/>
    </row>
    <row r="8" spans="1:12" ht="18.75" x14ac:dyDescent="0.3">
      <c r="A8" s="6"/>
      <c r="B8" s="5"/>
      <c r="C8" s="4"/>
      <c r="D8" s="18" t="s">
        <v>130</v>
      </c>
      <c r="E8" s="43" t="s">
        <v>138</v>
      </c>
      <c r="F8" s="43" t="s">
        <v>138</v>
      </c>
      <c r="G8" s="16" t="s">
        <v>131</v>
      </c>
      <c r="H8" s="43" t="s">
        <v>138</v>
      </c>
      <c r="I8" s="43" t="s">
        <v>138</v>
      </c>
      <c r="J8" s="16"/>
      <c r="K8" s="2"/>
      <c r="L8" s="2"/>
    </row>
    <row r="9" spans="1:12" ht="18.75" x14ac:dyDescent="0.3">
      <c r="A9" s="6"/>
      <c r="B9" s="5"/>
      <c r="C9" s="4"/>
      <c r="D9" s="18" t="s">
        <v>132</v>
      </c>
      <c r="E9" s="43" t="s">
        <v>138</v>
      </c>
      <c r="F9" s="43" t="s">
        <v>138</v>
      </c>
      <c r="G9" s="16" t="s">
        <v>133</v>
      </c>
      <c r="H9" s="43" t="s">
        <v>138</v>
      </c>
      <c r="I9" s="43" t="s">
        <v>138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134</v>
      </c>
      <c r="E10" s="43" t="s">
        <v>138</v>
      </c>
      <c r="F10" s="43" t="s">
        <v>138</v>
      </c>
      <c r="G10" s="16" t="s">
        <v>118</v>
      </c>
      <c r="H10" s="43" t="s">
        <v>138</v>
      </c>
      <c r="I10" s="43" t="s">
        <v>138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135</v>
      </c>
      <c r="E11" s="43" t="s">
        <v>138</v>
      </c>
      <c r="F11" s="43" t="s">
        <v>138</v>
      </c>
      <c r="G11" s="16" t="s">
        <v>118</v>
      </c>
      <c r="H11" s="43" t="s">
        <v>138</v>
      </c>
      <c r="I11" s="43" t="s">
        <v>138</v>
      </c>
      <c r="J11" s="16" t="s">
        <v>149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138</v>
      </c>
      <c r="F12" s="43" t="s">
        <v>138</v>
      </c>
      <c r="G12" s="16" t="s">
        <v>30</v>
      </c>
      <c r="H12" s="43" t="s">
        <v>138</v>
      </c>
      <c r="I12" s="43" t="s">
        <v>138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138</v>
      </c>
      <c r="F13" s="43" t="s">
        <v>138</v>
      </c>
      <c r="G13" s="16" t="s">
        <v>30</v>
      </c>
      <c r="H13" s="43" t="s">
        <v>138</v>
      </c>
      <c r="I13" s="43" t="s">
        <v>138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138</v>
      </c>
      <c r="F14" s="43" t="s">
        <v>138</v>
      </c>
      <c r="G14" s="16" t="s">
        <v>30</v>
      </c>
      <c r="H14" s="43" t="s">
        <v>138</v>
      </c>
      <c r="I14" s="43" t="s">
        <v>138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138</v>
      </c>
      <c r="F15" s="43" t="s">
        <v>138</v>
      </c>
      <c r="G15" s="16" t="s">
        <v>30</v>
      </c>
      <c r="H15" s="43" t="s">
        <v>138</v>
      </c>
      <c r="I15" s="43" t="s">
        <v>138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3" t="s">
        <v>138</v>
      </c>
      <c r="F16" s="43" t="s">
        <v>138</v>
      </c>
      <c r="G16" s="16" t="s">
        <v>31</v>
      </c>
      <c r="H16" s="43" t="s">
        <v>138</v>
      </c>
      <c r="I16" s="43" t="s">
        <v>138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138</v>
      </c>
      <c r="F17" s="43" t="s">
        <v>138</v>
      </c>
      <c r="G17" s="17" t="s">
        <v>31</v>
      </c>
      <c r="H17" s="43" t="s">
        <v>138</v>
      </c>
      <c r="I17" s="43" t="s">
        <v>138</v>
      </c>
      <c r="J17" s="5"/>
      <c r="K17" s="2"/>
      <c r="L17" s="2"/>
    </row>
    <row r="18" spans="1:12" ht="32.25" x14ac:dyDescent="0.3">
      <c r="A18" s="6" t="s">
        <v>63</v>
      </c>
      <c r="B18" s="5"/>
      <c r="C18" s="4"/>
      <c r="D18" s="18" t="s">
        <v>52</v>
      </c>
      <c r="E18" s="43" t="s">
        <v>138</v>
      </c>
      <c r="F18" s="43" t="s">
        <v>138</v>
      </c>
      <c r="G18" s="16" t="s">
        <v>30</v>
      </c>
      <c r="H18" s="43" t="s">
        <v>138</v>
      </c>
      <c r="I18" s="43" t="s">
        <v>138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138</v>
      </c>
      <c r="F19" s="43" t="s">
        <v>138</v>
      </c>
      <c r="G19" s="16" t="s">
        <v>30</v>
      </c>
      <c r="H19" s="43" t="s">
        <v>138</v>
      </c>
      <c r="I19" s="43" t="s">
        <v>138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8"/>
      <c r="F20" s="48"/>
      <c r="G20" s="34"/>
      <c r="H20" s="43"/>
      <c r="I20" s="43">
        <f>SUM(I7:I19)</f>
        <v>640</v>
      </c>
      <c r="J20" s="5"/>
      <c r="K20" s="2"/>
      <c r="L20" s="2"/>
    </row>
    <row r="21" spans="1:12" ht="18.75" x14ac:dyDescent="0.3">
      <c r="A21" s="73" t="s">
        <v>56</v>
      </c>
      <c r="B21" s="74"/>
      <c r="C21" s="74"/>
      <c r="D21" s="74"/>
      <c r="E21" s="74"/>
      <c r="F21" s="74"/>
      <c r="G21" s="7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98</v>
      </c>
      <c r="E22" s="43" t="s">
        <v>138</v>
      </c>
      <c r="F22" s="43" t="s">
        <v>138</v>
      </c>
      <c r="G22" s="17" t="s">
        <v>54</v>
      </c>
      <c r="H22" s="43" t="s">
        <v>138</v>
      </c>
      <c r="I22" s="43" t="s">
        <v>138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138</v>
      </c>
      <c r="F23" s="43" t="s">
        <v>138</v>
      </c>
      <c r="G23" s="17" t="s">
        <v>53</v>
      </c>
      <c r="H23" s="43" t="s">
        <v>138</v>
      </c>
      <c r="I23" s="43" t="s">
        <v>138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138</v>
      </c>
      <c r="F24" s="43" t="s">
        <v>138</v>
      </c>
      <c r="G24" s="17" t="s">
        <v>53</v>
      </c>
      <c r="H24" s="43" t="s">
        <v>138</v>
      </c>
      <c r="I24" s="43" t="s">
        <v>138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138</v>
      </c>
      <c r="F25" s="43" t="s">
        <v>138</v>
      </c>
      <c r="G25" s="17" t="s">
        <v>53</v>
      </c>
      <c r="H25" s="43" t="s">
        <v>138</v>
      </c>
      <c r="I25" s="43" t="s">
        <v>138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138</v>
      </c>
      <c r="F26" s="43" t="s">
        <v>138</v>
      </c>
      <c r="G26" s="17" t="s">
        <v>53</v>
      </c>
      <c r="H26" s="43" t="s">
        <v>138</v>
      </c>
      <c r="I26" s="43" t="s">
        <v>138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138</v>
      </c>
      <c r="F27" s="43" t="s">
        <v>138</v>
      </c>
      <c r="G27" s="16" t="s">
        <v>30</v>
      </c>
      <c r="H27" s="43" t="s">
        <v>138</v>
      </c>
      <c r="I27" s="43" t="s">
        <v>138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138</v>
      </c>
      <c r="F28" s="43" t="s">
        <v>138</v>
      </c>
      <c r="G28" s="17" t="s">
        <v>53</v>
      </c>
      <c r="H28" s="43" t="s">
        <v>138</v>
      </c>
      <c r="I28" s="43" t="s">
        <v>138</v>
      </c>
      <c r="J28" s="5"/>
      <c r="K28" s="2"/>
      <c r="L28" s="2"/>
    </row>
    <row r="29" spans="1:12" ht="32.25" x14ac:dyDescent="0.3">
      <c r="A29" s="6" t="s">
        <v>55</v>
      </c>
      <c r="B29" s="5"/>
      <c r="C29" s="4"/>
      <c r="D29" s="18" t="s">
        <v>97</v>
      </c>
      <c r="E29" s="43" t="s">
        <v>138</v>
      </c>
      <c r="F29" s="43" t="s">
        <v>138</v>
      </c>
      <c r="G29" s="17" t="s">
        <v>53</v>
      </c>
      <c r="H29" s="43" t="s">
        <v>138</v>
      </c>
      <c r="I29" s="43" t="s">
        <v>138</v>
      </c>
      <c r="J29" s="5"/>
      <c r="L29" s="2"/>
    </row>
    <row r="30" spans="1:12" ht="32.25" x14ac:dyDescent="0.3">
      <c r="A30" s="6" t="s">
        <v>57</v>
      </c>
      <c r="B30" s="5"/>
      <c r="C30" s="4"/>
      <c r="D30" s="18" t="s">
        <v>96</v>
      </c>
      <c r="E30" s="43" t="s">
        <v>138</v>
      </c>
      <c r="F30" s="43" t="s">
        <v>138</v>
      </c>
      <c r="G30" s="17" t="s">
        <v>53</v>
      </c>
      <c r="H30" s="43" t="s">
        <v>138</v>
      </c>
      <c r="I30" s="43" t="s">
        <v>138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95</v>
      </c>
      <c r="E31" s="43" t="s">
        <v>138</v>
      </c>
      <c r="F31" s="43" t="s">
        <v>138</v>
      </c>
      <c r="G31" s="17" t="s">
        <v>54</v>
      </c>
      <c r="H31" s="43" t="s">
        <v>138</v>
      </c>
      <c r="I31" s="43" t="s">
        <v>138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138</v>
      </c>
      <c r="F32" s="43" t="s">
        <v>138</v>
      </c>
      <c r="G32" s="17" t="s">
        <v>54</v>
      </c>
      <c r="H32" s="43" t="s">
        <v>138</v>
      </c>
      <c r="I32" s="43" t="s">
        <v>138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138</v>
      </c>
      <c r="F33" s="43" t="s">
        <v>138</v>
      </c>
      <c r="G33" s="17" t="s">
        <v>53</v>
      </c>
      <c r="H33" s="43" t="s">
        <v>138</v>
      </c>
      <c r="I33" s="43" t="s">
        <v>138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138</v>
      </c>
      <c r="F34" s="43" t="s">
        <v>138</v>
      </c>
      <c r="G34" s="16" t="s">
        <v>30</v>
      </c>
      <c r="H34" s="43" t="s">
        <v>138</v>
      </c>
      <c r="I34" s="43" t="s">
        <v>138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138</v>
      </c>
      <c r="F35" s="43" t="s">
        <v>138</v>
      </c>
      <c r="G35" s="17" t="s">
        <v>54</v>
      </c>
      <c r="H35" s="43" t="s">
        <v>138</v>
      </c>
      <c r="I35" s="43" t="s">
        <v>138</v>
      </c>
      <c r="J35" s="5"/>
      <c r="L35" s="2"/>
    </row>
    <row r="36" spans="1:12" ht="18.75" x14ac:dyDescent="0.3">
      <c r="A36" s="31"/>
      <c r="B36" s="25"/>
      <c r="C36" s="25"/>
      <c r="D36" s="25"/>
      <c r="E36" s="48"/>
      <c r="F36" s="48"/>
      <c r="G36" s="14"/>
      <c r="H36" s="43"/>
      <c r="I36" s="43"/>
      <c r="J36" s="5"/>
      <c r="L36" s="2"/>
    </row>
    <row r="37" spans="1:12" ht="24" customHeight="1" x14ac:dyDescent="0.3">
      <c r="A37" s="73" t="s">
        <v>87</v>
      </c>
      <c r="B37" s="74"/>
      <c r="C37" s="74"/>
      <c r="D37" s="74"/>
      <c r="E37" s="74"/>
      <c r="F37" s="74"/>
      <c r="G37" s="75"/>
      <c r="H37" s="17"/>
      <c r="I37" s="5"/>
      <c r="J37" s="5"/>
      <c r="L37" s="2"/>
    </row>
    <row r="38" spans="1:12" ht="32.25" customHeight="1" x14ac:dyDescent="0.3">
      <c r="A38" s="6" t="s">
        <v>49</v>
      </c>
      <c r="B38" s="5"/>
      <c r="C38" s="4"/>
      <c r="D38" s="18" t="s">
        <v>128</v>
      </c>
      <c r="E38" s="43" t="s">
        <v>138</v>
      </c>
      <c r="F38" s="43" t="s">
        <v>138</v>
      </c>
      <c r="G38" s="16" t="s">
        <v>30</v>
      </c>
      <c r="H38" s="43" t="s">
        <v>138</v>
      </c>
      <c r="I38" s="43" t="s">
        <v>138</v>
      </c>
      <c r="J38" s="16"/>
      <c r="L38" s="2"/>
    </row>
    <row r="39" spans="1:12" ht="32.25" x14ac:dyDescent="0.3">
      <c r="A39" s="6" t="s">
        <v>50</v>
      </c>
      <c r="B39" s="5"/>
      <c r="C39" s="4"/>
      <c r="D39" s="18" t="s">
        <v>103</v>
      </c>
      <c r="E39" s="43" t="s">
        <v>138</v>
      </c>
      <c r="F39" s="43" t="s">
        <v>138</v>
      </c>
      <c r="G39" s="16" t="s">
        <v>54</v>
      </c>
      <c r="H39" s="43"/>
      <c r="I39" s="43"/>
      <c r="J39" s="16"/>
      <c r="L39" s="2"/>
    </row>
    <row r="40" spans="1:12" ht="32.25" x14ac:dyDescent="0.3">
      <c r="A40" s="6" t="s">
        <v>59</v>
      </c>
      <c r="B40" s="8"/>
      <c r="C40" s="4"/>
      <c r="D40" s="18" t="s">
        <v>47</v>
      </c>
      <c r="E40" s="43" t="s">
        <v>138</v>
      </c>
      <c r="F40" s="43" t="s">
        <v>138</v>
      </c>
      <c r="G40" s="17" t="s">
        <v>53</v>
      </c>
      <c r="H40" s="43"/>
      <c r="I40" s="43"/>
      <c r="J40" s="5"/>
      <c r="L40" s="2"/>
    </row>
    <row r="41" spans="1:12" ht="18.75" x14ac:dyDescent="0.3">
      <c r="A41" s="6" t="s">
        <v>61</v>
      </c>
      <c r="B41" s="5"/>
      <c r="C41" s="4"/>
      <c r="D41" s="18" t="s">
        <v>51</v>
      </c>
      <c r="E41" s="43" t="s">
        <v>138</v>
      </c>
      <c r="F41" s="43" t="s">
        <v>138</v>
      </c>
      <c r="G41" s="17" t="s">
        <v>53</v>
      </c>
      <c r="H41" s="43"/>
      <c r="I41" s="43"/>
      <c r="J41" s="5"/>
      <c r="L41" s="2"/>
    </row>
    <row r="42" spans="1:12" ht="32.25" x14ac:dyDescent="0.3">
      <c r="A42" s="6" t="s">
        <v>62</v>
      </c>
      <c r="B42" s="5"/>
      <c r="C42" s="4"/>
      <c r="D42" s="18" t="s">
        <v>64</v>
      </c>
      <c r="E42" s="43" t="s">
        <v>138</v>
      </c>
      <c r="F42" s="43" t="s">
        <v>138</v>
      </c>
      <c r="G42" s="16" t="s">
        <v>30</v>
      </c>
      <c r="H42" s="43"/>
      <c r="I42" s="43"/>
      <c r="J42" s="5"/>
      <c r="L42" s="2"/>
    </row>
    <row r="43" spans="1:12" ht="18.75" x14ac:dyDescent="0.3">
      <c r="A43" s="6" t="s">
        <v>58</v>
      </c>
      <c r="B43" s="8"/>
      <c r="C43" s="4"/>
      <c r="D43" s="4" t="s">
        <v>156</v>
      </c>
      <c r="E43" s="43"/>
      <c r="F43" s="43"/>
      <c r="G43" s="17" t="s">
        <v>53</v>
      </c>
      <c r="H43" s="43"/>
      <c r="I43" s="47"/>
      <c r="J43" s="16"/>
      <c r="L43" s="2"/>
    </row>
    <row r="44" spans="1:12" ht="24" customHeight="1" x14ac:dyDescent="0.3">
      <c r="A44" s="6" t="s">
        <v>60</v>
      </c>
      <c r="B44" s="8"/>
      <c r="C44" s="4"/>
      <c r="D44" s="4" t="s">
        <v>48</v>
      </c>
      <c r="E44" s="43" t="s">
        <v>138</v>
      </c>
      <c r="F44" s="43" t="s">
        <v>138</v>
      </c>
      <c r="G44" s="17" t="s">
        <v>53</v>
      </c>
      <c r="H44" s="43" t="s">
        <v>138</v>
      </c>
      <c r="I44" s="43" t="s">
        <v>138</v>
      </c>
      <c r="J44" s="5"/>
      <c r="L44" s="2"/>
    </row>
    <row r="45" spans="1:12" ht="36.75" customHeight="1" x14ac:dyDescent="0.3">
      <c r="A45" s="6" t="s">
        <v>143</v>
      </c>
      <c r="B45" s="8"/>
      <c r="C45" s="4"/>
      <c r="D45" s="18" t="s">
        <v>144</v>
      </c>
      <c r="E45" s="43" t="s">
        <v>138</v>
      </c>
      <c r="F45" s="43" t="s">
        <v>138</v>
      </c>
      <c r="G45" s="17" t="s">
        <v>30</v>
      </c>
      <c r="H45" s="43" t="s">
        <v>138</v>
      </c>
      <c r="I45" s="43" t="s">
        <v>138</v>
      </c>
      <c r="J45" s="16"/>
      <c r="L45" s="2"/>
    </row>
    <row r="46" spans="1:12" ht="18.75" x14ac:dyDescent="0.3">
      <c r="A46" s="6" t="s">
        <v>65</v>
      </c>
      <c r="B46" s="5"/>
      <c r="C46" s="4"/>
      <c r="D46" s="4" t="s">
        <v>94</v>
      </c>
      <c r="E46" s="43" t="s">
        <v>138</v>
      </c>
      <c r="F46" s="43" t="s">
        <v>138</v>
      </c>
      <c r="G46" s="17" t="s">
        <v>54</v>
      </c>
      <c r="H46" s="43" t="s">
        <v>138</v>
      </c>
      <c r="I46" s="43" t="s">
        <v>138</v>
      </c>
      <c r="J46" s="5"/>
      <c r="L46" s="2"/>
    </row>
    <row r="47" spans="1:12" ht="18.75" x14ac:dyDescent="0.3">
      <c r="A47" s="31"/>
      <c r="B47" s="25"/>
      <c r="C47" s="25"/>
      <c r="D47" s="25"/>
      <c r="E47" s="48"/>
      <c r="F47" s="48"/>
      <c r="G47" s="14"/>
      <c r="H47" s="43"/>
      <c r="I47" s="47">
        <f>SUM(I39:I46)</f>
        <v>0</v>
      </c>
      <c r="J47" s="5"/>
      <c r="L47" s="2"/>
    </row>
    <row r="48" spans="1:12" ht="18.75" x14ac:dyDescent="0.3">
      <c r="A48" s="73" t="s">
        <v>67</v>
      </c>
      <c r="B48" s="74"/>
      <c r="C48" s="74"/>
      <c r="D48" s="74"/>
      <c r="E48" s="74"/>
      <c r="F48" s="74"/>
      <c r="G48" s="75"/>
      <c r="H48" s="21"/>
      <c r="I48" s="5"/>
      <c r="J48" s="5"/>
      <c r="L48" s="2"/>
    </row>
    <row r="49" spans="1:12" ht="37.5" x14ac:dyDescent="0.25">
      <c r="A49" s="9" t="s">
        <v>29</v>
      </c>
      <c r="B49" s="8"/>
      <c r="C49" s="4"/>
      <c r="D49" s="18" t="s">
        <v>145</v>
      </c>
      <c r="E49" s="43"/>
      <c r="F49" s="43"/>
      <c r="G49" s="16" t="s">
        <v>54</v>
      </c>
      <c r="H49" s="43"/>
      <c r="I49" s="43"/>
      <c r="J49" s="16"/>
      <c r="L49" s="2"/>
    </row>
    <row r="50" spans="1:12" ht="46.5" customHeight="1" x14ac:dyDescent="0.25">
      <c r="A50" s="9" t="s">
        <v>93</v>
      </c>
      <c r="B50" s="8"/>
      <c r="C50" s="4"/>
      <c r="D50" s="46" t="s">
        <v>137</v>
      </c>
      <c r="E50" s="43"/>
      <c r="F50" s="43"/>
      <c r="G50" s="16" t="s">
        <v>118</v>
      </c>
      <c r="H50" s="43" t="s">
        <v>138</v>
      </c>
      <c r="I50" s="43" t="s">
        <v>138</v>
      </c>
      <c r="J50" s="16"/>
      <c r="L50" s="2"/>
    </row>
    <row r="51" spans="1:12" ht="46.5" customHeight="1" x14ac:dyDescent="0.25">
      <c r="A51" s="9"/>
      <c r="B51" s="8"/>
      <c r="C51" s="4"/>
      <c r="D51" s="46" t="s">
        <v>116</v>
      </c>
      <c r="E51" s="43"/>
      <c r="F51" s="43">
        <f>84</f>
        <v>84</v>
      </c>
      <c r="G51" s="16" t="s">
        <v>30</v>
      </c>
      <c r="H51" s="47">
        <f>7674/F51</f>
        <v>91.357142857142861</v>
      </c>
      <c r="I51" s="43">
        <f t="shared" ref="I51:I54" si="0">F51*H51</f>
        <v>7674</v>
      </c>
      <c r="J51" s="16" t="s">
        <v>123</v>
      </c>
      <c r="L51" s="2"/>
    </row>
    <row r="52" spans="1:12" ht="46.5" customHeight="1" x14ac:dyDescent="0.25">
      <c r="A52" s="9"/>
      <c r="B52" s="8"/>
      <c r="C52" s="4"/>
      <c r="D52" s="46" t="s">
        <v>117</v>
      </c>
      <c r="E52" s="43"/>
      <c r="F52" s="43">
        <v>30</v>
      </c>
      <c r="G52" s="16" t="s">
        <v>30</v>
      </c>
      <c r="H52" s="43">
        <f>2768.4/F52</f>
        <v>92.28</v>
      </c>
      <c r="I52" s="43">
        <f t="shared" si="0"/>
        <v>2768.4</v>
      </c>
      <c r="J52" s="16" t="s">
        <v>123</v>
      </c>
      <c r="L52" s="2"/>
    </row>
    <row r="53" spans="1:12" ht="46.5" customHeight="1" x14ac:dyDescent="0.25">
      <c r="A53" s="9"/>
      <c r="B53" s="8"/>
      <c r="C53" s="4"/>
      <c r="D53" s="46" t="s">
        <v>160</v>
      </c>
      <c r="E53" s="43"/>
      <c r="F53" s="43">
        <v>1</v>
      </c>
      <c r="G53" s="16" t="s">
        <v>31</v>
      </c>
      <c r="H53" s="43">
        <f>1502.8/F53</f>
        <v>1502.8</v>
      </c>
      <c r="I53" s="43">
        <f t="shared" si="0"/>
        <v>1502.8</v>
      </c>
      <c r="J53" s="16" t="s">
        <v>148</v>
      </c>
      <c r="L53" s="2"/>
    </row>
    <row r="54" spans="1:12" ht="46.5" customHeight="1" x14ac:dyDescent="0.25">
      <c r="A54" s="9"/>
      <c r="B54" s="8"/>
      <c r="C54" s="4"/>
      <c r="D54" s="46" t="s">
        <v>161</v>
      </c>
      <c r="E54" s="43"/>
      <c r="F54" s="43">
        <v>1</v>
      </c>
      <c r="G54" s="16" t="s">
        <v>31</v>
      </c>
      <c r="H54" s="43">
        <f>4665.4/F54</f>
        <v>4665.3999999999996</v>
      </c>
      <c r="I54" s="43">
        <f t="shared" si="0"/>
        <v>4665.3999999999996</v>
      </c>
      <c r="J54" s="16" t="s">
        <v>148</v>
      </c>
      <c r="L54" s="2"/>
    </row>
    <row r="55" spans="1:12" ht="18.75" x14ac:dyDescent="0.25">
      <c r="A55" s="9" t="s">
        <v>84</v>
      </c>
      <c r="B55" s="8"/>
      <c r="C55" s="4"/>
      <c r="D55" s="18" t="s">
        <v>147</v>
      </c>
      <c r="E55" s="43"/>
      <c r="F55" s="43"/>
      <c r="G55" s="16" t="s">
        <v>54</v>
      </c>
      <c r="H55" s="43"/>
      <c r="I55" s="64"/>
      <c r="J55" s="16"/>
      <c r="L55" s="2"/>
    </row>
    <row r="56" spans="1:12" ht="18.75" x14ac:dyDescent="0.25">
      <c r="A56" s="9"/>
      <c r="B56" s="8"/>
      <c r="C56" s="4"/>
      <c r="D56" s="18" t="s">
        <v>150</v>
      </c>
      <c r="E56" s="43"/>
      <c r="F56" s="43"/>
      <c r="G56" s="16" t="s">
        <v>151</v>
      </c>
      <c r="H56" s="43"/>
      <c r="I56" s="43"/>
      <c r="J56" s="16"/>
      <c r="L56" s="2"/>
    </row>
    <row r="57" spans="1:12" ht="31.5" x14ac:dyDescent="0.25">
      <c r="A57" s="9"/>
      <c r="B57" s="8"/>
      <c r="C57" s="4"/>
      <c r="D57" s="18" t="s">
        <v>152</v>
      </c>
      <c r="E57" s="43"/>
      <c r="F57" s="43">
        <f>2</f>
        <v>2</v>
      </c>
      <c r="G57" s="16" t="s">
        <v>31</v>
      </c>
      <c r="H57" s="43">
        <f>6543.4/F57</f>
        <v>3271.7</v>
      </c>
      <c r="I57" s="43">
        <f>F57*H57</f>
        <v>6543.4</v>
      </c>
      <c r="J57" s="16" t="s">
        <v>123</v>
      </c>
      <c r="L57" s="2"/>
    </row>
    <row r="58" spans="1:12" ht="18.75" x14ac:dyDescent="0.25">
      <c r="A58" s="9" t="s">
        <v>20</v>
      </c>
      <c r="B58" s="8"/>
      <c r="C58" s="4"/>
      <c r="D58" s="18" t="s">
        <v>68</v>
      </c>
      <c r="E58" s="43" t="s">
        <v>138</v>
      </c>
      <c r="F58" s="43" t="s">
        <v>138</v>
      </c>
      <c r="G58" s="16" t="s">
        <v>30</v>
      </c>
      <c r="H58" s="43" t="s">
        <v>138</v>
      </c>
      <c r="I58" s="43" t="s">
        <v>138</v>
      </c>
      <c r="J58" s="16"/>
      <c r="L58" s="2"/>
    </row>
    <row r="59" spans="1:12" ht="31.5" x14ac:dyDescent="0.25">
      <c r="A59" s="9" t="s">
        <v>21</v>
      </c>
      <c r="B59" s="8"/>
      <c r="C59" s="4"/>
      <c r="D59" s="18" t="s">
        <v>70</v>
      </c>
      <c r="E59" s="43" t="s">
        <v>138</v>
      </c>
      <c r="F59" s="43" t="s">
        <v>138</v>
      </c>
      <c r="G59" s="16" t="s">
        <v>54</v>
      </c>
      <c r="H59" s="43" t="s">
        <v>138</v>
      </c>
      <c r="I59" s="43" t="s">
        <v>138</v>
      </c>
      <c r="J59" s="16"/>
      <c r="L59" s="2"/>
    </row>
    <row r="60" spans="1:12" ht="18.75" x14ac:dyDescent="0.25">
      <c r="A60" s="49"/>
      <c r="B60" s="50"/>
      <c r="C60" s="25"/>
      <c r="D60" s="33"/>
      <c r="E60" s="48"/>
      <c r="F60" s="48"/>
      <c r="G60" s="34"/>
      <c r="H60" s="43"/>
      <c r="I60" s="43">
        <f>SUM(I51:I59)</f>
        <v>23154</v>
      </c>
      <c r="J60" s="16"/>
      <c r="L60" s="2"/>
    </row>
    <row r="61" spans="1:12" ht="18.75" x14ac:dyDescent="0.3">
      <c r="A61" s="69" t="s">
        <v>71</v>
      </c>
      <c r="B61" s="70"/>
      <c r="C61" s="70"/>
      <c r="D61" s="70"/>
      <c r="E61" s="70"/>
      <c r="F61" s="70"/>
      <c r="G61" s="71"/>
      <c r="H61" s="22"/>
      <c r="I61" s="5"/>
      <c r="J61" s="5"/>
      <c r="L61" s="2"/>
    </row>
    <row r="62" spans="1:12" ht="37.5" x14ac:dyDescent="0.25">
      <c r="A62" s="9" t="s">
        <v>93</v>
      </c>
      <c r="B62" s="8"/>
      <c r="C62" s="4"/>
      <c r="D62" s="4" t="s">
        <v>102</v>
      </c>
      <c r="E62" s="43" t="s">
        <v>138</v>
      </c>
      <c r="F62" s="43" t="s">
        <v>138</v>
      </c>
      <c r="G62" s="16" t="s">
        <v>54</v>
      </c>
      <c r="H62" s="43" t="s">
        <v>138</v>
      </c>
      <c r="I62" s="43" t="s">
        <v>138</v>
      </c>
      <c r="J62" s="5"/>
      <c r="L62" s="2"/>
    </row>
    <row r="63" spans="1:12" ht="18.75" x14ac:dyDescent="0.25">
      <c r="A63" s="9" t="s">
        <v>84</v>
      </c>
      <c r="B63" s="8"/>
      <c r="C63" s="4"/>
      <c r="D63" s="18" t="s">
        <v>69</v>
      </c>
      <c r="E63" s="43" t="s">
        <v>138</v>
      </c>
      <c r="F63" s="43" t="s">
        <v>138</v>
      </c>
      <c r="G63" s="17" t="s">
        <v>54</v>
      </c>
      <c r="H63" s="43" t="s">
        <v>138</v>
      </c>
      <c r="I63" s="43" t="s">
        <v>138</v>
      </c>
      <c r="J63" s="5"/>
      <c r="L63" s="2"/>
    </row>
    <row r="64" spans="1:12" ht="31.5" x14ac:dyDescent="0.25">
      <c r="A64" s="9" t="s">
        <v>21</v>
      </c>
      <c r="B64" s="8"/>
      <c r="C64" s="4"/>
      <c r="D64" s="18" t="s">
        <v>70</v>
      </c>
      <c r="E64" s="43" t="s">
        <v>138</v>
      </c>
      <c r="F64" s="43" t="s">
        <v>138</v>
      </c>
      <c r="G64" s="17" t="s">
        <v>54</v>
      </c>
      <c r="H64" s="43" t="s">
        <v>138</v>
      </c>
      <c r="I64" s="43" t="s">
        <v>138</v>
      </c>
      <c r="J64" s="5"/>
      <c r="L64" s="2"/>
    </row>
    <row r="65" spans="1:12" ht="18.75" x14ac:dyDescent="0.25">
      <c r="A65" s="49"/>
      <c r="B65" s="50"/>
      <c r="C65" s="25"/>
      <c r="D65" s="33"/>
      <c r="E65" s="48"/>
      <c r="F65" s="48"/>
      <c r="G65" s="14"/>
      <c r="H65" s="43"/>
      <c r="I65" s="43"/>
      <c r="J65" s="5"/>
      <c r="L65" s="2"/>
    </row>
    <row r="66" spans="1:12" ht="18.75" x14ac:dyDescent="0.3">
      <c r="A66" s="69" t="s">
        <v>72</v>
      </c>
      <c r="B66" s="70"/>
      <c r="C66" s="70"/>
      <c r="D66" s="70"/>
      <c r="E66" s="70"/>
      <c r="F66" s="70"/>
      <c r="G66" s="71"/>
      <c r="H66" s="16"/>
      <c r="I66" s="5"/>
      <c r="J66" s="5"/>
      <c r="L66" s="2"/>
    </row>
    <row r="67" spans="1:12" ht="37.5" x14ac:dyDescent="0.25">
      <c r="A67" s="9" t="s">
        <v>93</v>
      </c>
      <c r="B67" s="8"/>
      <c r="C67" s="4"/>
      <c r="D67" s="18" t="s">
        <v>159</v>
      </c>
      <c r="E67" s="43"/>
      <c r="F67" s="43">
        <f>2+2+1+1+1+2+1+1+1+2+1+1</f>
        <v>16</v>
      </c>
      <c r="G67" s="16" t="s">
        <v>153</v>
      </c>
      <c r="H67" s="47">
        <f>(1402.8+1402.8+702.2+705.4+705.4+1412.6+734+734+734+1486.6+742.2+742.2)/F67/2</f>
        <v>359.50625000000002</v>
      </c>
      <c r="I67" s="43">
        <f>F67*H67</f>
        <v>5752.1</v>
      </c>
      <c r="J67" s="16" t="s">
        <v>121</v>
      </c>
      <c r="L67" s="2"/>
    </row>
    <row r="68" spans="1:12" ht="18.75" x14ac:dyDescent="0.25">
      <c r="A68" s="9"/>
      <c r="B68" s="8"/>
      <c r="C68" s="4"/>
      <c r="D68" s="18" t="s">
        <v>167</v>
      </c>
      <c r="E68" s="43"/>
      <c r="F68" s="43">
        <f>1+1</f>
        <v>2</v>
      </c>
      <c r="G68" s="16" t="s">
        <v>54</v>
      </c>
      <c r="H68" s="43">
        <f>2894.4/F68</f>
        <v>1447.2</v>
      </c>
      <c r="I68" s="64">
        <f t="shared" ref="I68" si="1">F68*H68</f>
        <v>2894.4</v>
      </c>
      <c r="J68" s="16" t="s">
        <v>127</v>
      </c>
      <c r="L68" s="2"/>
    </row>
    <row r="69" spans="1:12" ht="18.75" x14ac:dyDescent="0.25">
      <c r="A69" s="9" t="s">
        <v>84</v>
      </c>
      <c r="B69" s="8"/>
      <c r="C69" s="4"/>
      <c r="D69" s="18" t="s">
        <v>69</v>
      </c>
      <c r="E69" s="43" t="s">
        <v>138</v>
      </c>
      <c r="F69" s="43" t="s">
        <v>138</v>
      </c>
      <c r="G69" s="17" t="s">
        <v>54</v>
      </c>
      <c r="H69" s="43" t="s">
        <v>138</v>
      </c>
      <c r="I69" s="43" t="s">
        <v>138</v>
      </c>
      <c r="J69" s="5"/>
      <c r="L69" s="2"/>
    </row>
    <row r="70" spans="1:12" ht="31.5" x14ac:dyDescent="0.25">
      <c r="A70" s="9" t="s">
        <v>21</v>
      </c>
      <c r="B70" s="8"/>
      <c r="C70" s="4"/>
      <c r="D70" s="18" t="s">
        <v>70</v>
      </c>
      <c r="E70" s="43" t="s">
        <v>138</v>
      </c>
      <c r="F70" s="43" t="s">
        <v>138</v>
      </c>
      <c r="G70" s="17" t="s">
        <v>54</v>
      </c>
      <c r="H70" s="43" t="s">
        <v>138</v>
      </c>
      <c r="I70" s="43" t="s">
        <v>138</v>
      </c>
      <c r="J70" s="5"/>
      <c r="L70" s="2"/>
    </row>
    <row r="71" spans="1:12" ht="18.75" x14ac:dyDescent="0.25">
      <c r="A71" s="49"/>
      <c r="B71" s="50"/>
      <c r="C71" s="25"/>
      <c r="D71" s="33"/>
      <c r="E71" s="48"/>
      <c r="F71" s="48"/>
      <c r="G71" s="14"/>
      <c r="H71" s="43"/>
      <c r="I71" s="43">
        <f>SUM(I67:I70)</f>
        <v>8646.5</v>
      </c>
      <c r="J71" s="5"/>
      <c r="L71" s="2"/>
    </row>
    <row r="72" spans="1:12" ht="18.75" x14ac:dyDescent="0.3">
      <c r="A72" s="69" t="s">
        <v>73</v>
      </c>
      <c r="B72" s="70"/>
      <c r="C72" s="70"/>
      <c r="D72" s="70"/>
      <c r="E72" s="70"/>
      <c r="F72" s="70"/>
      <c r="G72" s="71"/>
      <c r="H72" s="22"/>
      <c r="I72" s="5"/>
      <c r="J72" s="5"/>
      <c r="L72" s="2"/>
    </row>
    <row r="73" spans="1:12" ht="37.5" x14ac:dyDescent="0.25">
      <c r="A73" s="9" t="s">
        <v>100</v>
      </c>
      <c r="B73" s="8"/>
      <c r="C73" s="4"/>
      <c r="D73" s="4" t="s">
        <v>158</v>
      </c>
      <c r="E73" s="43"/>
      <c r="F73" s="43">
        <f>2+2+1+1+1+2+1+1+1+2+1+1</f>
        <v>16</v>
      </c>
      <c r="G73" s="16" t="s">
        <v>153</v>
      </c>
      <c r="H73" s="47">
        <f>(1402.8+1402.8+702.2+705.4+705.4+1412.6+734+734+734+1486.6+742.2+742.2)/F73/2</f>
        <v>359.50625000000002</v>
      </c>
      <c r="I73" s="43">
        <f>F73*H73</f>
        <v>5752.1</v>
      </c>
      <c r="J73" s="16" t="s">
        <v>121</v>
      </c>
      <c r="L73" s="2"/>
    </row>
    <row r="74" spans="1:12" ht="31.5" x14ac:dyDescent="0.25">
      <c r="A74" s="9"/>
      <c r="B74" s="8"/>
      <c r="C74" s="4"/>
      <c r="D74" s="18" t="s">
        <v>146</v>
      </c>
      <c r="E74" s="43"/>
      <c r="F74" s="43"/>
      <c r="G74" s="16"/>
      <c r="H74" s="43"/>
      <c r="I74" s="43"/>
      <c r="J74" s="16"/>
      <c r="L74" s="2"/>
    </row>
    <row r="75" spans="1:12" ht="31.5" x14ac:dyDescent="0.25">
      <c r="A75" s="9"/>
      <c r="B75" s="8"/>
      <c r="C75" s="4"/>
      <c r="D75" s="18" t="s">
        <v>154</v>
      </c>
      <c r="E75" s="43"/>
      <c r="F75" s="43"/>
      <c r="G75" s="16" t="s">
        <v>155</v>
      </c>
      <c r="H75" s="43"/>
      <c r="I75" s="43"/>
      <c r="J75" s="16"/>
      <c r="L75" s="2"/>
    </row>
    <row r="76" spans="1:12" ht="18.75" x14ac:dyDescent="0.25">
      <c r="A76" s="9"/>
      <c r="B76" s="8"/>
      <c r="C76" s="4"/>
      <c r="D76" s="4" t="s">
        <v>142</v>
      </c>
      <c r="E76" s="34"/>
      <c r="F76" s="16">
        <f>10+5</f>
        <v>15</v>
      </c>
      <c r="G76" s="16" t="s">
        <v>30</v>
      </c>
      <c r="H76" s="37">
        <f>(10840.6+5422)/F76</f>
        <v>1084.1733333333334</v>
      </c>
      <c r="I76" s="37">
        <f>F76*H76</f>
        <v>16262.6</v>
      </c>
      <c r="J76" s="16" t="s">
        <v>121</v>
      </c>
      <c r="L76" s="2"/>
    </row>
    <row r="77" spans="1:12" ht="18.75" x14ac:dyDescent="0.25">
      <c r="A77" s="9"/>
      <c r="B77" s="8"/>
      <c r="C77" s="4"/>
      <c r="D77" s="4" t="s">
        <v>119</v>
      </c>
      <c r="E77" s="34"/>
      <c r="F77" s="16">
        <f>2</f>
        <v>2</v>
      </c>
      <c r="G77" s="16" t="s">
        <v>30</v>
      </c>
      <c r="H77" s="37">
        <f>667.6/F77</f>
        <v>333.8</v>
      </c>
      <c r="I77" s="37">
        <f>F77*H77</f>
        <v>667.6</v>
      </c>
      <c r="J77" s="16" t="s">
        <v>121</v>
      </c>
      <c r="L77" s="2"/>
    </row>
    <row r="78" spans="1:12" ht="18.75" x14ac:dyDescent="0.25">
      <c r="A78" s="9" t="s">
        <v>22</v>
      </c>
      <c r="B78" s="8"/>
      <c r="C78" s="4"/>
      <c r="D78" s="4" t="s">
        <v>77</v>
      </c>
      <c r="E78" s="43" t="s">
        <v>138</v>
      </c>
      <c r="F78" s="43" t="s">
        <v>138</v>
      </c>
      <c r="G78" s="16" t="s">
        <v>30</v>
      </c>
      <c r="H78" s="43" t="s">
        <v>138</v>
      </c>
      <c r="I78" s="43" t="s">
        <v>138</v>
      </c>
      <c r="J78" s="5"/>
      <c r="L78" s="2"/>
    </row>
    <row r="79" spans="1:12" ht="18.75" x14ac:dyDescent="0.25">
      <c r="A79" s="49"/>
      <c r="B79" s="50"/>
      <c r="C79" s="25"/>
      <c r="D79" s="25"/>
      <c r="E79" s="48"/>
      <c r="F79" s="48"/>
      <c r="G79" s="34"/>
      <c r="H79" s="43"/>
      <c r="I79" s="43">
        <f>SUM(I73:I78)</f>
        <v>22682.3</v>
      </c>
      <c r="J79" s="5"/>
      <c r="L79" s="2"/>
    </row>
    <row r="80" spans="1:12" ht="18.75" x14ac:dyDescent="0.3">
      <c r="A80" s="69" t="s">
        <v>79</v>
      </c>
      <c r="B80" s="70"/>
      <c r="C80" s="70"/>
      <c r="D80" s="70"/>
      <c r="E80" s="70"/>
      <c r="F80" s="70"/>
      <c r="G80" s="71"/>
      <c r="H80" s="5"/>
      <c r="I80" s="5"/>
      <c r="J80" s="5"/>
      <c r="L80" s="2"/>
    </row>
    <row r="81" spans="1:12" ht="38.25" customHeight="1" x14ac:dyDescent="0.25">
      <c r="A81" s="9" t="s">
        <v>23</v>
      </c>
      <c r="B81" s="5"/>
      <c r="C81" s="4"/>
      <c r="D81" s="4" t="s">
        <v>74</v>
      </c>
      <c r="E81" s="43" t="s">
        <v>138</v>
      </c>
      <c r="F81" s="43" t="s">
        <v>138</v>
      </c>
      <c r="G81" s="16" t="s">
        <v>54</v>
      </c>
      <c r="H81" s="43" t="s">
        <v>138</v>
      </c>
      <c r="I81" s="43" t="s">
        <v>138</v>
      </c>
      <c r="J81" s="16"/>
      <c r="L81" s="2"/>
    </row>
    <row r="82" spans="1:12" ht="18.75" x14ac:dyDescent="0.25">
      <c r="A82" s="9" t="s">
        <v>24</v>
      </c>
      <c r="B82" s="5"/>
      <c r="C82" s="4"/>
      <c r="D82" s="4" t="s">
        <v>78</v>
      </c>
      <c r="E82" s="43"/>
      <c r="F82" s="43"/>
      <c r="G82" s="16" t="s">
        <v>54</v>
      </c>
      <c r="H82" s="43"/>
      <c r="I82" s="43"/>
      <c r="J82" s="16"/>
      <c r="L82" s="2"/>
    </row>
    <row r="83" spans="1:12" ht="31.5" x14ac:dyDescent="0.25">
      <c r="A83" s="9"/>
      <c r="B83" s="5"/>
      <c r="C83" s="4"/>
      <c r="D83" s="18" t="s">
        <v>125</v>
      </c>
      <c r="E83" s="43"/>
      <c r="F83" s="43"/>
      <c r="G83" s="16" t="s">
        <v>54</v>
      </c>
      <c r="H83" s="43"/>
      <c r="I83" s="43" t="s">
        <v>138</v>
      </c>
      <c r="J83" s="16"/>
      <c r="L83" s="2"/>
    </row>
    <row r="84" spans="1:12" ht="18.75" x14ac:dyDescent="0.25">
      <c r="A84" s="9"/>
      <c r="B84" s="5"/>
      <c r="C84" s="4"/>
      <c r="D84" s="18" t="s">
        <v>110</v>
      </c>
      <c r="E84" s="36"/>
      <c r="F84" s="43">
        <f>1+1</f>
        <v>2</v>
      </c>
      <c r="G84" s="16" t="s">
        <v>54</v>
      </c>
      <c r="H84" s="47">
        <f>(80+80)/F84</f>
        <v>80</v>
      </c>
      <c r="I84" s="43">
        <f>F84*H84</f>
        <v>160</v>
      </c>
      <c r="J84" s="16" t="s">
        <v>121</v>
      </c>
      <c r="L84" s="2"/>
    </row>
    <row r="85" spans="1:12" ht="18.75" x14ac:dyDescent="0.25">
      <c r="A85" s="9"/>
      <c r="B85" s="5"/>
      <c r="C85" s="4"/>
      <c r="D85" s="18" t="s">
        <v>111</v>
      </c>
      <c r="E85" s="43"/>
      <c r="F85" s="43"/>
      <c r="G85" s="16" t="s">
        <v>54</v>
      </c>
      <c r="H85" s="43"/>
      <c r="I85" s="43" t="s">
        <v>138</v>
      </c>
      <c r="J85" s="16"/>
      <c r="L85" s="2"/>
    </row>
    <row r="86" spans="1:12" ht="56.25" x14ac:dyDescent="0.25">
      <c r="A86" s="9" t="s">
        <v>112</v>
      </c>
      <c r="B86" s="5"/>
      <c r="C86" s="4"/>
      <c r="D86" s="18" t="s">
        <v>136</v>
      </c>
      <c r="E86" s="43"/>
      <c r="F86" s="43">
        <f>2+2+2+2+2+2+2+2+2+2+2+2</f>
        <v>24</v>
      </c>
      <c r="G86" s="16" t="s">
        <v>113</v>
      </c>
      <c r="H86" s="47">
        <f>(198+198+198+198+198+198+207+207+207+209+209+209)/F86</f>
        <v>101.5</v>
      </c>
      <c r="I86" s="43">
        <f>F86*H86</f>
        <v>2436</v>
      </c>
      <c r="J86" s="16" t="s">
        <v>121</v>
      </c>
      <c r="L86" s="2"/>
    </row>
    <row r="87" spans="1:12" ht="18.75" x14ac:dyDescent="0.25">
      <c r="A87" s="49"/>
      <c r="B87" s="25"/>
      <c r="C87" s="25"/>
      <c r="D87" s="33"/>
      <c r="E87" s="48"/>
      <c r="F87" s="48"/>
      <c r="G87" s="34"/>
      <c r="H87" s="43"/>
      <c r="I87" s="43">
        <f>SUM(I82:I86)</f>
        <v>2596</v>
      </c>
      <c r="J87" s="16"/>
      <c r="L87" s="2"/>
    </row>
    <row r="88" spans="1:12" ht="18.75" x14ac:dyDescent="0.25">
      <c r="A88" s="76" t="s">
        <v>92</v>
      </c>
      <c r="B88" s="77"/>
      <c r="C88" s="77"/>
      <c r="D88" s="77"/>
      <c r="E88" s="77"/>
      <c r="F88" s="77"/>
      <c r="G88" s="78"/>
      <c r="H88" s="14"/>
      <c r="I88" s="5"/>
      <c r="J88" s="5"/>
      <c r="L88" s="2"/>
    </row>
    <row r="89" spans="1:12" ht="18.75" x14ac:dyDescent="0.25">
      <c r="A89" s="29"/>
      <c r="B89" s="30"/>
      <c r="C89" s="30"/>
      <c r="D89" s="40" t="s">
        <v>122</v>
      </c>
      <c r="E89" s="43" t="s">
        <v>138</v>
      </c>
      <c r="F89" s="43" t="s">
        <v>138</v>
      </c>
      <c r="G89" s="41" t="s">
        <v>31</v>
      </c>
      <c r="H89" s="43" t="s">
        <v>138</v>
      </c>
      <c r="I89" s="43" t="s">
        <v>138</v>
      </c>
      <c r="J89" s="16"/>
      <c r="L89" s="2"/>
    </row>
    <row r="90" spans="1:12" ht="63" x14ac:dyDescent="0.25">
      <c r="A90" s="9" t="s">
        <v>90</v>
      </c>
      <c r="B90" s="25"/>
      <c r="C90" s="25"/>
      <c r="D90" s="26" t="s">
        <v>124</v>
      </c>
      <c r="E90" s="43" t="s">
        <v>138</v>
      </c>
      <c r="F90" s="43" t="s">
        <v>138</v>
      </c>
      <c r="G90" s="34" t="s">
        <v>91</v>
      </c>
      <c r="H90" s="43" t="s">
        <v>138</v>
      </c>
      <c r="I90" s="43" t="s">
        <v>138</v>
      </c>
      <c r="J90" s="16"/>
      <c r="L90" s="2"/>
    </row>
    <row r="91" spans="1:12" ht="18.75" x14ac:dyDescent="0.25">
      <c r="A91" s="49"/>
      <c r="B91" s="25"/>
      <c r="C91" s="25"/>
      <c r="D91" s="33"/>
      <c r="E91" s="48"/>
      <c r="F91" s="48"/>
      <c r="G91" s="34"/>
      <c r="H91" s="43"/>
      <c r="I91" s="43"/>
      <c r="J91" s="16"/>
      <c r="L91" s="2"/>
    </row>
    <row r="92" spans="1:12" ht="18.75" x14ac:dyDescent="0.3">
      <c r="A92" s="69" t="s">
        <v>80</v>
      </c>
      <c r="B92" s="70"/>
      <c r="C92" s="70"/>
      <c r="D92" s="70"/>
      <c r="E92" s="70"/>
      <c r="F92" s="70"/>
      <c r="G92" s="71"/>
      <c r="H92" s="22"/>
      <c r="I92" s="16"/>
      <c r="J92" s="5"/>
      <c r="L92" s="2"/>
    </row>
    <row r="93" spans="1:12" ht="46.5" customHeight="1" x14ac:dyDescent="0.3">
      <c r="A93" s="38" t="s">
        <v>80</v>
      </c>
      <c r="B93" s="27"/>
      <c r="C93" s="27"/>
      <c r="D93" s="39" t="s">
        <v>120</v>
      </c>
      <c r="E93" s="43" t="s">
        <v>138</v>
      </c>
      <c r="F93" s="43" t="s">
        <v>138</v>
      </c>
      <c r="G93" s="16" t="s">
        <v>141</v>
      </c>
      <c r="H93" s="43" t="s">
        <v>138</v>
      </c>
      <c r="I93" s="43" t="s">
        <v>138</v>
      </c>
      <c r="J93" s="35"/>
      <c r="L93" s="2"/>
    </row>
    <row r="94" spans="1:12" ht="46.5" customHeight="1" x14ac:dyDescent="0.3">
      <c r="A94" s="38"/>
      <c r="B94" s="27"/>
      <c r="C94" s="44"/>
      <c r="D94" s="45" t="s">
        <v>139</v>
      </c>
      <c r="E94" s="34">
        <v>8</v>
      </c>
      <c r="F94" s="34">
        <v>8</v>
      </c>
      <c r="G94" s="16" t="s">
        <v>141</v>
      </c>
      <c r="H94" s="34">
        <v>76.900000000000006</v>
      </c>
      <c r="I94" s="34">
        <f>F94*H94</f>
        <v>615.20000000000005</v>
      </c>
      <c r="J94" s="16" t="s">
        <v>121</v>
      </c>
      <c r="L94" s="2"/>
    </row>
    <row r="95" spans="1:12" ht="46.5" customHeight="1" x14ac:dyDescent="0.3">
      <c r="A95" s="38"/>
      <c r="B95" s="27"/>
      <c r="C95" s="44"/>
      <c r="D95" s="39" t="s">
        <v>140</v>
      </c>
      <c r="E95" s="34">
        <v>16</v>
      </c>
      <c r="F95" s="34">
        <v>16</v>
      </c>
      <c r="G95" s="16" t="s">
        <v>141</v>
      </c>
      <c r="H95" s="34">
        <v>26</v>
      </c>
      <c r="I95" s="34">
        <f>F95*H95</f>
        <v>416</v>
      </c>
      <c r="J95" s="16" t="s">
        <v>121</v>
      </c>
      <c r="L95" s="2"/>
    </row>
    <row r="96" spans="1:12" ht="18.75" x14ac:dyDescent="0.25">
      <c r="A96" s="9" t="s">
        <v>25</v>
      </c>
      <c r="B96" s="5"/>
      <c r="C96" s="4"/>
      <c r="D96" s="4" t="s">
        <v>76</v>
      </c>
      <c r="E96" s="43" t="s">
        <v>138</v>
      </c>
      <c r="F96" s="43" t="s">
        <v>138</v>
      </c>
      <c r="G96" s="17" t="s">
        <v>54</v>
      </c>
      <c r="H96" s="43" t="s">
        <v>138</v>
      </c>
      <c r="I96" s="43" t="s">
        <v>138</v>
      </c>
      <c r="J96" s="5"/>
      <c r="L96" s="2"/>
    </row>
    <row r="97" spans="1:12" ht="47.25" x14ac:dyDescent="0.25">
      <c r="A97" s="9" t="s">
        <v>26</v>
      </c>
      <c r="B97" s="5"/>
      <c r="C97" s="4"/>
      <c r="D97" s="18" t="s">
        <v>28</v>
      </c>
      <c r="E97" s="43" t="s">
        <v>138</v>
      </c>
      <c r="F97" s="43" t="s">
        <v>138</v>
      </c>
      <c r="G97" s="17" t="s">
        <v>54</v>
      </c>
      <c r="H97" s="43" t="s">
        <v>138</v>
      </c>
      <c r="I97" s="43" t="s">
        <v>138</v>
      </c>
      <c r="J97" s="5"/>
      <c r="L97" s="2"/>
    </row>
    <row r="98" spans="1:12" ht="18.75" x14ac:dyDescent="0.25">
      <c r="A98" s="9"/>
      <c r="B98" s="5"/>
      <c r="C98" s="4"/>
      <c r="D98" s="18"/>
      <c r="E98" s="43"/>
      <c r="F98" s="43"/>
      <c r="G98" s="17"/>
      <c r="H98" s="43"/>
      <c r="I98" s="43"/>
      <c r="J98" s="5"/>
      <c r="L98" s="2"/>
    </row>
    <row r="99" spans="1:12" ht="31.5" x14ac:dyDescent="0.25">
      <c r="A99" s="9" t="s">
        <v>27</v>
      </c>
      <c r="B99" s="5"/>
      <c r="C99" s="4"/>
      <c r="D99" s="18" t="s">
        <v>75</v>
      </c>
      <c r="E99" s="43" t="s">
        <v>138</v>
      </c>
      <c r="F99" s="43" t="s">
        <v>138</v>
      </c>
      <c r="G99" s="17" t="s">
        <v>54</v>
      </c>
      <c r="H99" s="43" t="s">
        <v>138</v>
      </c>
      <c r="I99" s="43" t="s">
        <v>138</v>
      </c>
      <c r="J99" s="5"/>
      <c r="L99" s="2"/>
    </row>
    <row r="100" spans="1:12" ht="18.75" x14ac:dyDescent="0.25">
      <c r="A100" s="49"/>
      <c r="B100" s="25"/>
      <c r="C100" s="25"/>
      <c r="D100" s="33"/>
      <c r="E100" s="48"/>
      <c r="F100" s="48"/>
      <c r="G100" s="14"/>
      <c r="H100" s="51"/>
      <c r="I100" s="51">
        <f>SUM(I94:I99)</f>
        <v>1031.2</v>
      </c>
      <c r="J100" s="52"/>
      <c r="L100" s="2"/>
    </row>
    <row r="101" spans="1:12" ht="18.75" x14ac:dyDescent="0.3">
      <c r="A101" s="69" t="s">
        <v>85</v>
      </c>
      <c r="B101" s="70"/>
      <c r="C101" s="70"/>
      <c r="D101" s="70"/>
      <c r="E101" s="70"/>
      <c r="F101" s="70"/>
      <c r="G101" s="71"/>
      <c r="H101" s="2"/>
      <c r="I101" s="2"/>
      <c r="J101" s="2"/>
      <c r="K101" s="2"/>
      <c r="L101" s="2"/>
    </row>
    <row r="102" spans="1:12" ht="48" x14ac:dyDescent="0.3">
      <c r="A102" s="6" t="s">
        <v>66</v>
      </c>
      <c r="B102" s="6"/>
      <c r="C102" s="4"/>
      <c r="D102" s="18" t="s">
        <v>86</v>
      </c>
      <c r="E102" s="43" t="s">
        <v>138</v>
      </c>
      <c r="F102" s="43" t="s">
        <v>138</v>
      </c>
      <c r="G102" s="16" t="s">
        <v>30</v>
      </c>
      <c r="H102" s="43" t="s">
        <v>138</v>
      </c>
      <c r="I102" s="43" t="s">
        <v>138</v>
      </c>
      <c r="J102" s="5"/>
      <c r="L102" s="2"/>
    </row>
    <row r="103" spans="1:12" ht="32.25" x14ac:dyDescent="0.3">
      <c r="A103" s="31"/>
      <c r="B103" s="32"/>
      <c r="C103" s="25"/>
      <c r="D103" s="33" t="s">
        <v>114</v>
      </c>
      <c r="E103" s="41">
        <v>1</v>
      </c>
      <c r="F103" s="16">
        <v>1</v>
      </c>
      <c r="G103" s="16" t="s">
        <v>115</v>
      </c>
      <c r="H103" s="16">
        <v>1775</v>
      </c>
      <c r="I103" s="16">
        <f>F103*H103</f>
        <v>1775</v>
      </c>
      <c r="J103" s="42" t="s">
        <v>123</v>
      </c>
      <c r="L103" s="2"/>
    </row>
    <row r="104" spans="1:12" ht="18.75" x14ac:dyDescent="0.3">
      <c r="A104" s="31"/>
      <c r="B104" s="32"/>
      <c r="C104" s="25"/>
      <c r="D104" s="33"/>
      <c r="E104" s="53"/>
      <c r="F104" s="54"/>
      <c r="G104" s="34"/>
      <c r="H104" s="55"/>
      <c r="I104" s="54">
        <f>SUM(I103)</f>
        <v>1775</v>
      </c>
      <c r="J104" s="56"/>
      <c r="L104" s="2"/>
    </row>
    <row r="105" spans="1:12" ht="18.75" x14ac:dyDescent="0.3">
      <c r="A105" s="69" t="s">
        <v>101</v>
      </c>
      <c r="B105" s="70"/>
      <c r="C105" s="70"/>
      <c r="D105" s="70"/>
      <c r="E105" s="70"/>
      <c r="F105" s="70"/>
      <c r="G105" s="71"/>
      <c r="H105" s="69"/>
      <c r="I105" s="70"/>
      <c r="J105" s="70"/>
      <c r="L105" s="2"/>
    </row>
    <row r="106" spans="1:12" ht="32.25" x14ac:dyDescent="0.3">
      <c r="A106" s="60" t="s">
        <v>163</v>
      </c>
      <c r="B106" s="59"/>
      <c r="C106" s="59"/>
      <c r="D106" s="39" t="s">
        <v>164</v>
      </c>
      <c r="E106" s="17"/>
      <c r="F106" s="17"/>
      <c r="G106" s="17" t="s">
        <v>165</v>
      </c>
      <c r="H106" s="17"/>
      <c r="I106" s="62"/>
      <c r="J106" s="17"/>
      <c r="L106" s="2"/>
    </row>
    <row r="107" spans="1:12" ht="18.75" x14ac:dyDescent="0.3">
      <c r="A107" s="38"/>
      <c r="B107" s="17"/>
      <c r="C107" s="17"/>
      <c r="D107" s="17" t="s">
        <v>162</v>
      </c>
      <c r="E107" s="17"/>
      <c r="F107" s="17"/>
      <c r="G107" s="17" t="s">
        <v>31</v>
      </c>
      <c r="H107" s="17"/>
      <c r="I107" s="63"/>
      <c r="J107" s="17"/>
      <c r="L107" s="2"/>
    </row>
    <row r="108" spans="1:12" ht="18.75" x14ac:dyDescent="0.3">
      <c r="A108" s="38"/>
      <c r="B108" s="17"/>
      <c r="C108" s="17"/>
      <c r="D108" s="17"/>
      <c r="E108" s="17"/>
      <c r="F108" s="17"/>
      <c r="G108" s="17"/>
      <c r="H108" s="17"/>
      <c r="I108" s="61">
        <f>SUM(I106:I107)</f>
        <v>0</v>
      </c>
      <c r="J108" s="17"/>
      <c r="L108" s="2"/>
    </row>
    <row r="109" spans="1:12" ht="18.75" x14ac:dyDescent="0.3">
      <c r="A109" s="38"/>
      <c r="B109" s="17"/>
      <c r="C109" s="17"/>
      <c r="D109" s="17"/>
      <c r="E109" s="17"/>
      <c r="F109" s="17"/>
      <c r="G109" s="17"/>
      <c r="H109" s="17"/>
      <c r="I109" s="65">
        <f>I7+I55+I68+I106+I107</f>
        <v>3534.4</v>
      </c>
      <c r="J109" s="17"/>
      <c r="L109" s="2"/>
    </row>
    <row r="110" spans="1:12" ht="15.75" x14ac:dyDescent="0.25">
      <c r="A110" s="57" t="s">
        <v>157</v>
      </c>
      <c r="B110" s="28"/>
      <c r="C110" s="28"/>
      <c r="D110" s="5"/>
      <c r="E110" s="5"/>
      <c r="F110" s="28"/>
      <c r="G110" s="28"/>
      <c r="H110" s="28"/>
      <c r="I110" s="58">
        <f>I108+I104+I100+I87+I79+I71+I60+I20</f>
        <v>60525</v>
      </c>
      <c r="J110" s="28"/>
      <c r="K110" s="2"/>
      <c r="L110" s="2"/>
    </row>
    <row r="111" spans="1:12" ht="99.75" customHeight="1" x14ac:dyDescent="0.25">
      <c r="A111" s="66" t="s">
        <v>109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</sheetData>
  <mergeCells count="16">
    <mergeCell ref="A111:J111"/>
    <mergeCell ref="A2:J2"/>
    <mergeCell ref="A105:G105"/>
    <mergeCell ref="H105:J105"/>
    <mergeCell ref="I1:J1"/>
    <mergeCell ref="A66:G66"/>
    <mergeCell ref="A80:G80"/>
    <mergeCell ref="A101:G101"/>
    <mergeCell ref="A37:G37"/>
    <mergeCell ref="A21:G21"/>
    <mergeCell ref="A5:G5"/>
    <mergeCell ref="A88:G88"/>
    <mergeCell ref="A48:G48"/>
    <mergeCell ref="A61:G61"/>
    <mergeCell ref="A72:G72"/>
    <mergeCell ref="A92:G92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2025-01-30T09:05:22Z</cp:lastPrinted>
  <dcterms:created xsi:type="dcterms:W3CDTF">2017-05-29T12:14:13Z</dcterms:created>
  <dcterms:modified xsi:type="dcterms:W3CDTF">2025-03-14T04:51:15Z</dcterms:modified>
</cp:coreProperties>
</file>